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80" yWindow="72" windowWidth="22116" windowHeight="9528"/>
  </bookViews>
  <sheets>
    <sheet name="Berechnung" sheetId="3" r:id="rId1"/>
  </sheets>
  <definedNames>
    <definedName name="_xlnm.Print_Area" localSheetId="0">Berechnung!$A$1:$M$45</definedName>
  </definedNames>
  <calcPr calcId="145621"/>
</workbook>
</file>

<file path=xl/calcChain.xml><?xml version="1.0" encoding="utf-8"?>
<calcChain xmlns="http://schemas.openxmlformats.org/spreadsheetml/2006/main">
  <c r="I15" i="3" l="1"/>
  <c r="K15" i="3" s="1"/>
  <c r="T5" i="3" l="1"/>
  <c r="U5" i="3"/>
  <c r="T6" i="3"/>
  <c r="U6" i="3"/>
  <c r="T7" i="3"/>
  <c r="U7" i="3"/>
  <c r="T8" i="3"/>
  <c r="U8" i="3"/>
  <c r="T9" i="3"/>
  <c r="U9" i="3"/>
  <c r="T10" i="3"/>
  <c r="U10" i="3"/>
  <c r="T11" i="3"/>
  <c r="U11" i="3"/>
  <c r="T12" i="3"/>
  <c r="U12" i="3"/>
  <c r="T13" i="3"/>
  <c r="U13" i="3"/>
  <c r="T14" i="3"/>
  <c r="U14" i="3"/>
  <c r="T15" i="3"/>
  <c r="U15" i="3"/>
  <c r="T16" i="3"/>
  <c r="U16" i="3"/>
  <c r="T17" i="3"/>
  <c r="U17" i="3"/>
  <c r="T18" i="3"/>
  <c r="U18" i="3"/>
  <c r="T19" i="3"/>
  <c r="U19" i="3"/>
  <c r="T20" i="3"/>
  <c r="U20" i="3"/>
  <c r="T21" i="3"/>
  <c r="U21" i="3"/>
  <c r="T22" i="3"/>
  <c r="U22" i="3"/>
  <c r="T23" i="3"/>
  <c r="U23" i="3"/>
  <c r="T24" i="3"/>
  <c r="U24" i="3"/>
  <c r="T25" i="3"/>
  <c r="U25" i="3"/>
  <c r="T26" i="3"/>
  <c r="U26" i="3"/>
  <c r="T27" i="3"/>
  <c r="U27" i="3"/>
  <c r="T28" i="3"/>
  <c r="U28" i="3"/>
  <c r="T29" i="3"/>
  <c r="U29" i="3"/>
  <c r="T30" i="3"/>
  <c r="U30" i="3"/>
  <c r="T31" i="3"/>
  <c r="U31" i="3"/>
  <c r="T32" i="3"/>
  <c r="U32" i="3"/>
  <c r="T33" i="3"/>
  <c r="U33" i="3"/>
  <c r="T34" i="3"/>
  <c r="U34" i="3"/>
  <c r="T35" i="3"/>
  <c r="U35" i="3"/>
  <c r="T36" i="3"/>
  <c r="U36" i="3"/>
  <c r="T37" i="3"/>
  <c r="U37" i="3"/>
  <c r="T38" i="3"/>
  <c r="U38" i="3"/>
  <c r="T39" i="3"/>
  <c r="U39" i="3"/>
  <c r="T40" i="3"/>
  <c r="U40" i="3"/>
  <c r="T41" i="3"/>
  <c r="U41" i="3"/>
  <c r="T42" i="3"/>
  <c r="U42" i="3"/>
  <c r="T43" i="3"/>
  <c r="U43" i="3"/>
  <c r="T44" i="3"/>
  <c r="U44" i="3"/>
  <c r="T45" i="3"/>
  <c r="U45" i="3"/>
  <c r="T46" i="3"/>
  <c r="U46" i="3"/>
  <c r="T47" i="3"/>
  <c r="U47" i="3"/>
  <c r="T48" i="3"/>
  <c r="U48" i="3"/>
  <c r="T49" i="3"/>
  <c r="U49" i="3"/>
  <c r="T50" i="3"/>
  <c r="U50" i="3"/>
  <c r="U4" i="3"/>
  <c r="T4" i="3"/>
  <c r="I24" i="3"/>
  <c r="I23" i="3"/>
  <c r="I22" i="3"/>
  <c r="I21" i="3"/>
  <c r="I16" i="3"/>
  <c r="I14" i="3"/>
  <c r="I13" i="3"/>
  <c r="AC50" i="3"/>
  <c r="AB50" i="3"/>
  <c r="AA50" i="3"/>
  <c r="Z50" i="3"/>
  <c r="Y50" i="3"/>
  <c r="X50" i="3"/>
  <c r="W50" i="3"/>
  <c r="V50" i="3"/>
  <c r="AC49" i="3"/>
  <c r="AB49" i="3"/>
  <c r="AA49" i="3"/>
  <c r="Z49" i="3"/>
  <c r="Y49" i="3"/>
  <c r="X49" i="3"/>
  <c r="W49" i="3"/>
  <c r="V49" i="3"/>
  <c r="AC48" i="3"/>
  <c r="AB48" i="3"/>
  <c r="AA48" i="3"/>
  <c r="Z48" i="3"/>
  <c r="Y48" i="3"/>
  <c r="X48" i="3"/>
  <c r="W48" i="3"/>
  <c r="V48" i="3"/>
  <c r="AC47" i="3"/>
  <c r="AB47" i="3"/>
  <c r="AA47" i="3"/>
  <c r="Z47" i="3"/>
  <c r="Y47" i="3"/>
  <c r="X47" i="3"/>
  <c r="W47" i="3"/>
  <c r="V47" i="3"/>
  <c r="AC46" i="3"/>
  <c r="AB46" i="3"/>
  <c r="AA46" i="3"/>
  <c r="Z46" i="3"/>
  <c r="Y46" i="3"/>
  <c r="X46" i="3"/>
  <c r="W46" i="3"/>
  <c r="V46" i="3"/>
  <c r="AC45" i="3"/>
  <c r="AB45" i="3"/>
  <c r="AA45" i="3"/>
  <c r="Z45" i="3"/>
  <c r="Y45" i="3"/>
  <c r="X45" i="3"/>
  <c r="W45" i="3"/>
  <c r="V45" i="3"/>
  <c r="AC44" i="3"/>
  <c r="AB44" i="3"/>
  <c r="AA44" i="3"/>
  <c r="Z44" i="3"/>
  <c r="Y44" i="3"/>
  <c r="X44" i="3"/>
  <c r="W44" i="3"/>
  <c r="V44" i="3"/>
  <c r="AC43" i="3"/>
  <c r="AB43" i="3"/>
  <c r="AA43" i="3"/>
  <c r="Z43" i="3"/>
  <c r="Y43" i="3"/>
  <c r="X43" i="3"/>
  <c r="W43" i="3"/>
  <c r="V43" i="3"/>
  <c r="AC42" i="3"/>
  <c r="AB42" i="3"/>
  <c r="AA42" i="3"/>
  <c r="Z42" i="3"/>
  <c r="Y42" i="3"/>
  <c r="X42" i="3"/>
  <c r="W42" i="3"/>
  <c r="V42" i="3"/>
  <c r="AC41" i="3"/>
  <c r="AB41" i="3"/>
  <c r="AA41" i="3"/>
  <c r="Z41" i="3"/>
  <c r="Y41" i="3"/>
  <c r="X41" i="3"/>
  <c r="W41" i="3"/>
  <c r="V41" i="3"/>
  <c r="AC40" i="3"/>
  <c r="AB40" i="3"/>
  <c r="AA40" i="3"/>
  <c r="Z40" i="3"/>
  <c r="Y40" i="3"/>
  <c r="X40" i="3"/>
  <c r="W40" i="3"/>
  <c r="V40" i="3"/>
  <c r="AC39" i="3"/>
  <c r="AB39" i="3"/>
  <c r="AA39" i="3"/>
  <c r="Z39" i="3"/>
  <c r="Y39" i="3"/>
  <c r="X39" i="3"/>
  <c r="W39" i="3"/>
  <c r="V39" i="3"/>
  <c r="AC38" i="3"/>
  <c r="AB38" i="3"/>
  <c r="AA38" i="3"/>
  <c r="Z38" i="3"/>
  <c r="Y38" i="3"/>
  <c r="X38" i="3"/>
  <c r="W38" i="3"/>
  <c r="V38" i="3"/>
  <c r="AC37" i="3"/>
  <c r="AB37" i="3"/>
  <c r="AA37" i="3"/>
  <c r="Z37" i="3"/>
  <c r="Y37" i="3"/>
  <c r="X37" i="3"/>
  <c r="W37" i="3"/>
  <c r="V37" i="3"/>
  <c r="AC36" i="3"/>
  <c r="AB36" i="3"/>
  <c r="AA36" i="3"/>
  <c r="Z36" i="3"/>
  <c r="Y36" i="3"/>
  <c r="X36" i="3"/>
  <c r="W36" i="3"/>
  <c r="V36" i="3"/>
  <c r="AC35" i="3"/>
  <c r="AB35" i="3"/>
  <c r="AA35" i="3"/>
  <c r="Z35" i="3"/>
  <c r="Y35" i="3"/>
  <c r="X35" i="3"/>
  <c r="W35" i="3"/>
  <c r="V35" i="3"/>
  <c r="AC34" i="3"/>
  <c r="AB34" i="3"/>
  <c r="AA34" i="3"/>
  <c r="Z34" i="3"/>
  <c r="Y34" i="3"/>
  <c r="X34" i="3"/>
  <c r="W34" i="3"/>
  <c r="V34" i="3"/>
  <c r="AC33" i="3"/>
  <c r="AB33" i="3"/>
  <c r="AA33" i="3"/>
  <c r="Z33" i="3"/>
  <c r="Y33" i="3"/>
  <c r="X33" i="3"/>
  <c r="W33" i="3"/>
  <c r="V33" i="3"/>
  <c r="AC32" i="3"/>
  <c r="AB32" i="3"/>
  <c r="AA32" i="3"/>
  <c r="Z32" i="3"/>
  <c r="Y32" i="3"/>
  <c r="X32" i="3"/>
  <c r="W32" i="3"/>
  <c r="V32" i="3"/>
  <c r="AC31" i="3"/>
  <c r="AB31" i="3"/>
  <c r="AA31" i="3"/>
  <c r="Z31" i="3"/>
  <c r="Y31" i="3"/>
  <c r="X31" i="3"/>
  <c r="W31" i="3"/>
  <c r="V31" i="3"/>
  <c r="AC30" i="3"/>
  <c r="AB30" i="3"/>
  <c r="AA30" i="3"/>
  <c r="Z30" i="3"/>
  <c r="Y30" i="3"/>
  <c r="X30" i="3"/>
  <c r="W30" i="3"/>
  <c r="V30" i="3"/>
  <c r="AC29" i="3"/>
  <c r="AB29" i="3"/>
  <c r="AA29" i="3"/>
  <c r="Z29" i="3"/>
  <c r="Y29" i="3"/>
  <c r="X29" i="3"/>
  <c r="W29" i="3"/>
  <c r="V29" i="3"/>
  <c r="AC28" i="3"/>
  <c r="AB28" i="3"/>
  <c r="AA28" i="3"/>
  <c r="Z28" i="3"/>
  <c r="Y28" i="3"/>
  <c r="X28" i="3"/>
  <c r="W28" i="3"/>
  <c r="V28" i="3"/>
  <c r="AC27" i="3"/>
  <c r="AB27" i="3"/>
  <c r="AA27" i="3"/>
  <c r="Z27" i="3"/>
  <c r="Y27" i="3"/>
  <c r="X27" i="3"/>
  <c r="W27" i="3"/>
  <c r="V27" i="3"/>
  <c r="AC26" i="3"/>
  <c r="AB26" i="3"/>
  <c r="AA26" i="3"/>
  <c r="Z26" i="3"/>
  <c r="Y26" i="3"/>
  <c r="X26" i="3"/>
  <c r="W26" i="3"/>
  <c r="V26" i="3"/>
  <c r="AC25" i="3"/>
  <c r="AB25" i="3"/>
  <c r="AA25" i="3"/>
  <c r="Z25" i="3"/>
  <c r="Y25" i="3"/>
  <c r="X25" i="3"/>
  <c r="W25" i="3"/>
  <c r="V25" i="3"/>
  <c r="AC24" i="3"/>
  <c r="AB24" i="3"/>
  <c r="AA24" i="3"/>
  <c r="Z24" i="3"/>
  <c r="Y24" i="3"/>
  <c r="X24" i="3"/>
  <c r="W24" i="3"/>
  <c r="V24" i="3"/>
  <c r="AC23" i="3"/>
  <c r="AB23" i="3"/>
  <c r="AA23" i="3"/>
  <c r="Z23" i="3"/>
  <c r="Y23" i="3"/>
  <c r="X23" i="3"/>
  <c r="W23" i="3"/>
  <c r="V23" i="3"/>
  <c r="AC22" i="3"/>
  <c r="AB22" i="3"/>
  <c r="AA22" i="3"/>
  <c r="Z22" i="3"/>
  <c r="Y22" i="3"/>
  <c r="X22" i="3"/>
  <c r="W22" i="3"/>
  <c r="V22" i="3"/>
  <c r="AC21" i="3"/>
  <c r="AB21" i="3"/>
  <c r="AA21" i="3"/>
  <c r="Z21" i="3"/>
  <c r="Y21" i="3"/>
  <c r="X21" i="3"/>
  <c r="W21" i="3"/>
  <c r="V21" i="3"/>
  <c r="AC20" i="3"/>
  <c r="AB20" i="3"/>
  <c r="AA20" i="3"/>
  <c r="Z20" i="3"/>
  <c r="Y20" i="3"/>
  <c r="X20" i="3"/>
  <c r="W20" i="3"/>
  <c r="V20" i="3"/>
  <c r="AC19" i="3"/>
  <c r="AB19" i="3"/>
  <c r="AA19" i="3"/>
  <c r="Z19" i="3"/>
  <c r="Y19" i="3"/>
  <c r="X19" i="3"/>
  <c r="W19" i="3"/>
  <c r="V19" i="3"/>
  <c r="AC18" i="3"/>
  <c r="AB18" i="3"/>
  <c r="AA18" i="3"/>
  <c r="Z18" i="3"/>
  <c r="Y18" i="3"/>
  <c r="X18" i="3"/>
  <c r="W18" i="3"/>
  <c r="V18" i="3"/>
  <c r="AC17" i="3"/>
  <c r="AB17" i="3"/>
  <c r="AA17" i="3"/>
  <c r="Z17" i="3"/>
  <c r="Y17" i="3"/>
  <c r="X17" i="3"/>
  <c r="W17" i="3"/>
  <c r="V17" i="3"/>
  <c r="AC16" i="3"/>
  <c r="AB16" i="3"/>
  <c r="AA16" i="3"/>
  <c r="Z16" i="3"/>
  <c r="Y16" i="3"/>
  <c r="X16" i="3"/>
  <c r="W16" i="3"/>
  <c r="V16" i="3"/>
  <c r="AC15" i="3"/>
  <c r="AB15" i="3"/>
  <c r="AA15" i="3"/>
  <c r="Z15" i="3"/>
  <c r="Y15" i="3"/>
  <c r="X15" i="3"/>
  <c r="W15" i="3"/>
  <c r="V15" i="3"/>
  <c r="AC14" i="3"/>
  <c r="AB14" i="3"/>
  <c r="AA14" i="3"/>
  <c r="Z14" i="3"/>
  <c r="Y14" i="3"/>
  <c r="X14" i="3"/>
  <c r="W14" i="3"/>
  <c r="V14" i="3"/>
  <c r="AC13" i="3"/>
  <c r="AB13" i="3"/>
  <c r="AA13" i="3"/>
  <c r="Z13" i="3"/>
  <c r="Y13" i="3"/>
  <c r="X13" i="3"/>
  <c r="W13" i="3"/>
  <c r="V13" i="3"/>
  <c r="AC12" i="3"/>
  <c r="AB12" i="3"/>
  <c r="AA12" i="3"/>
  <c r="Z12" i="3"/>
  <c r="Y12" i="3"/>
  <c r="X12" i="3"/>
  <c r="W12" i="3"/>
  <c r="V12" i="3"/>
  <c r="AC11" i="3"/>
  <c r="AB11" i="3"/>
  <c r="AA11" i="3"/>
  <c r="Z11" i="3"/>
  <c r="Y11" i="3"/>
  <c r="X11" i="3"/>
  <c r="W11" i="3"/>
  <c r="V11" i="3"/>
  <c r="AC10" i="3"/>
  <c r="AB10" i="3"/>
  <c r="AA10" i="3"/>
  <c r="Z10" i="3"/>
  <c r="Y10" i="3"/>
  <c r="X10" i="3"/>
  <c r="W10" i="3"/>
  <c r="V10" i="3"/>
  <c r="AC9" i="3"/>
  <c r="AB9" i="3"/>
  <c r="AA9" i="3"/>
  <c r="Z9" i="3"/>
  <c r="Y9" i="3"/>
  <c r="X9" i="3"/>
  <c r="W9" i="3"/>
  <c r="V9" i="3"/>
  <c r="AC8" i="3"/>
  <c r="AB8" i="3"/>
  <c r="AA8" i="3"/>
  <c r="Z8" i="3"/>
  <c r="Y8" i="3"/>
  <c r="X8" i="3"/>
  <c r="W8" i="3"/>
  <c r="V8" i="3"/>
  <c r="AC7" i="3"/>
  <c r="AB7" i="3"/>
  <c r="AA7" i="3"/>
  <c r="Z7" i="3"/>
  <c r="Y7" i="3"/>
  <c r="X7" i="3"/>
  <c r="W7" i="3"/>
  <c r="V7" i="3"/>
  <c r="AC6" i="3"/>
  <c r="AB6" i="3"/>
  <c r="AA6" i="3"/>
  <c r="Z6" i="3"/>
  <c r="Y6" i="3"/>
  <c r="X6" i="3"/>
  <c r="W6" i="3"/>
  <c r="V6" i="3"/>
  <c r="AC5" i="3"/>
  <c r="AB5" i="3"/>
  <c r="AA5" i="3"/>
  <c r="Z5" i="3"/>
  <c r="Y5" i="3"/>
  <c r="X5" i="3"/>
  <c r="W5" i="3"/>
  <c r="V5" i="3"/>
  <c r="AC4" i="3"/>
  <c r="AB4" i="3"/>
  <c r="AA4" i="3"/>
  <c r="Z4" i="3"/>
  <c r="Y4" i="3"/>
  <c r="X4" i="3"/>
  <c r="W4" i="3"/>
  <c r="V4" i="3"/>
  <c r="D18" i="3"/>
  <c r="D26" i="3"/>
  <c r="K16" i="3" l="1"/>
  <c r="K24" i="3"/>
  <c r="K22" i="3"/>
  <c r="K21" i="3"/>
  <c r="K23" i="3" l="1"/>
  <c r="K25" i="3" s="1"/>
  <c r="K14" i="3"/>
  <c r="K13" i="3"/>
  <c r="G26" i="3"/>
  <c r="K17" i="3" l="1"/>
  <c r="K26" i="3"/>
  <c r="G18" i="3"/>
  <c r="K28" i="3" l="1"/>
  <c r="B30" i="3" s="1"/>
  <c r="K18" i="3"/>
  <c r="K34" i="3" s="1"/>
  <c r="E38" i="3" l="1"/>
  <c r="E41" i="3"/>
  <c r="E37" i="3"/>
  <c r="E40" i="3"/>
  <c r="E39" i="3"/>
</calcChain>
</file>

<file path=xl/sharedStrings.xml><?xml version="1.0" encoding="utf-8"?>
<sst xmlns="http://schemas.openxmlformats.org/spreadsheetml/2006/main" count="273" uniqueCount="131">
  <si>
    <t>Almke</t>
  </si>
  <si>
    <t>Barnstorf</t>
  </si>
  <si>
    <t>Barwedel</t>
  </si>
  <si>
    <t>Beienrode</t>
  </si>
  <si>
    <t>Boimstorf</t>
  </si>
  <si>
    <t>Bokensdorf</t>
  </si>
  <si>
    <t>Bornum</t>
  </si>
  <si>
    <t>Brackstedt</t>
  </si>
  <si>
    <t>Ehmen</t>
  </si>
  <si>
    <t>Fallersleben</t>
  </si>
  <si>
    <t>Glentorf</t>
  </si>
  <si>
    <t>Groß Steinum</t>
  </si>
  <si>
    <t>Hattorf</t>
  </si>
  <si>
    <t>Hehlingen</t>
  </si>
  <si>
    <t>Heiligendorf</t>
  </si>
  <si>
    <t>Jembke</t>
  </si>
  <si>
    <t>Kästorf</t>
  </si>
  <si>
    <t>Klein Steimke</t>
  </si>
  <si>
    <t>Königslutter</t>
  </si>
  <si>
    <t>Lauingen</t>
  </si>
  <si>
    <t>Lelm</t>
  </si>
  <si>
    <t>Mörse</t>
  </si>
  <si>
    <t>Neindorf</t>
  </si>
  <si>
    <t>Neuhaus</t>
  </si>
  <si>
    <t>Nordsteimke</t>
  </si>
  <si>
    <t>Ochsendorf</t>
  </si>
  <si>
    <t>Osloß</t>
  </si>
  <si>
    <t>Reislingen</t>
  </si>
  <si>
    <t>Rhode</t>
  </si>
  <si>
    <t>Rieseberg</t>
  </si>
  <si>
    <t>Rotenkamp</t>
  </si>
  <si>
    <t>Rottorf</t>
  </si>
  <si>
    <t>Sandkamp</t>
  </si>
  <si>
    <t>Scheppau</t>
  </si>
  <si>
    <t>Schickelsheim</t>
  </si>
  <si>
    <t>Sonnenkamp</t>
  </si>
  <si>
    <t>Sülfeld</t>
  </si>
  <si>
    <t>Sunstedt</t>
  </si>
  <si>
    <t>Tappenbeck</t>
  </si>
  <si>
    <t>Uhry</t>
  </si>
  <si>
    <t>Velstove</t>
  </si>
  <si>
    <t>Vorsfelde</t>
  </si>
  <si>
    <t>Warmenau</t>
  </si>
  <si>
    <t>Wendschott</t>
  </si>
  <si>
    <t>Weyhausen</t>
  </si>
  <si>
    <t>Wolfsburg</t>
  </si>
  <si>
    <t>Boldecker Land</t>
  </si>
  <si>
    <t>Bereich</t>
  </si>
  <si>
    <t>Ort</t>
  </si>
  <si>
    <t>Quadrat</t>
  </si>
  <si>
    <t>Spalte</t>
  </si>
  <si>
    <t>Zeile</t>
  </si>
  <si>
    <t>Bezeichnung</t>
  </si>
  <si>
    <t>Weyhausen/Wolfsburg Nord-West</t>
  </si>
  <si>
    <t>Wolfsburg Nord-Ost</t>
  </si>
  <si>
    <t>Wolfsburg Süd-West</t>
  </si>
  <si>
    <t>Wolfsburg Süd-Ost</t>
  </si>
  <si>
    <t>Königslutter Nord-West</t>
  </si>
  <si>
    <t>Königslutter Nord-Ost</t>
  </si>
  <si>
    <t>Königslutter Süd-West</t>
  </si>
  <si>
    <t>Königslutter Süd-Ost</t>
  </si>
  <si>
    <t>r(5/2)</t>
  </si>
  <si>
    <t>r(5/5)</t>
  </si>
  <si>
    <t>r(5/30)</t>
  </si>
  <si>
    <t>r(5/100)</t>
  </si>
  <si>
    <t>Schoderstedt</t>
  </si>
  <si>
    <t>Nr.</t>
  </si>
  <si>
    <t>wassergebundene Flächen</t>
  </si>
  <si>
    <t>Q</t>
  </si>
  <si>
    <t>Dachflächen</t>
  </si>
  <si>
    <t>Befestigte Flächen</t>
  </si>
  <si>
    <t>x</t>
  </si>
  <si>
    <t>C Abflussbeiwerte gemäß Tabelle 9</t>
  </si>
  <si>
    <t>Kiesschüttdächer</t>
  </si>
  <si>
    <t>begrünte Dachflächen intensiv und extensiv ab 10cm Aufbau</t>
  </si>
  <si>
    <t>begrünte Dachflächen extensiv bis 10cm Aufbau</t>
  </si>
  <si>
    <t>Asphalt- , Betonflächen</t>
  </si>
  <si>
    <t>Betonpflaster in Sand oder Schlacke verlegt, Flächen mit Platten</t>
  </si>
  <si>
    <t>Flächen mit Pflaster, Fugenanteil &gt;15%, z.B. 10x10cm und kleiner</t>
  </si>
  <si>
    <t>Kinderspielplätze mit Teilbefestigungen</t>
  </si>
  <si>
    <t>mm</t>
  </si>
  <si>
    <t>Gefälle</t>
  </si>
  <si>
    <t>cm/m</t>
  </si>
  <si>
    <t>l/s</t>
  </si>
  <si>
    <t>r(10/2)</t>
  </si>
  <si>
    <t>r(10/30)</t>
  </si>
  <si>
    <t>r(15/30)</t>
  </si>
  <si>
    <t>r(15/2)</t>
  </si>
  <si>
    <t>Berechnung Niederschlagswasser nach DIN 1986-100</t>
  </si>
  <si>
    <t>Der Regenwasserabfluss Q [l/s] der einzelnen Flächen errechnet sich aus:</t>
  </si>
  <si>
    <t>Größe (m²)</t>
  </si>
  <si>
    <t>=</t>
  </si>
  <si>
    <r>
      <t>Beiwert C</t>
    </r>
    <r>
      <rPr>
        <vertAlign val="subscript"/>
        <sz val="8"/>
        <color theme="1"/>
        <rFont val="Arial"/>
        <family val="2"/>
      </rPr>
      <t>s</t>
    </r>
  </si>
  <si>
    <t>m²</t>
  </si>
  <si>
    <r>
      <t>Bemessungsfläche A x C</t>
    </r>
    <r>
      <rPr>
        <vertAlign val="subscript"/>
        <sz val="8"/>
        <color theme="1"/>
        <rFont val="Arial"/>
        <family val="2"/>
      </rPr>
      <t>s</t>
    </r>
  </si>
  <si>
    <t xml:space="preserve">l/(s · ha) </t>
  </si>
  <si>
    <r>
      <t>maximaler Regenwasserabfluss r</t>
    </r>
    <r>
      <rPr>
        <vertAlign val="subscript"/>
        <sz val="8"/>
        <color theme="1"/>
        <rFont val="Arial"/>
        <family val="2"/>
      </rPr>
      <t>(5,5)</t>
    </r>
    <r>
      <rPr>
        <sz val="8"/>
        <color theme="1"/>
        <rFont val="Arial"/>
        <family val="2"/>
      </rPr>
      <t xml:space="preserve"> =</t>
    </r>
  </si>
  <si>
    <t>l/(s · m²)</t>
  </si>
  <si>
    <t>Str/HsNr.</t>
  </si>
  <si>
    <t>Ausfüllfelder</t>
  </si>
  <si>
    <t>Dropdown Auswahlfelder</t>
  </si>
  <si>
    <t>Strang</t>
  </si>
  <si>
    <r>
      <t xml:space="preserve">Bemessungsflächen Dach </t>
    </r>
    <r>
      <rPr>
        <sz val="10"/>
        <color theme="1"/>
        <rFont val="Arabic Typesetting"/>
        <family val="4"/>
      </rPr>
      <t xml:space="preserve">∑ </t>
    </r>
    <r>
      <rPr>
        <sz val="8"/>
        <color theme="1"/>
        <rFont val="Arial"/>
        <family val="2"/>
      </rPr>
      <t>A x C</t>
    </r>
    <r>
      <rPr>
        <vertAlign val="subscript"/>
        <sz val="8"/>
        <color theme="1"/>
        <rFont val="Arial"/>
        <family val="2"/>
      </rPr>
      <t>s</t>
    </r>
    <r>
      <rPr>
        <sz val="8"/>
        <color theme="1"/>
        <rFont val="Arial"/>
        <family val="2"/>
      </rPr>
      <t>:</t>
    </r>
  </si>
  <si>
    <r>
      <t xml:space="preserve">Bemessungsflächen Hof- und Wegeflächen </t>
    </r>
    <r>
      <rPr>
        <sz val="10"/>
        <color theme="1"/>
        <rFont val="Arabic Typesetting"/>
        <family val="4"/>
      </rPr>
      <t>∑</t>
    </r>
    <r>
      <rPr>
        <sz val="8"/>
        <color theme="1"/>
        <rFont val="Arabic Typesetting"/>
        <family val="4"/>
      </rPr>
      <t xml:space="preserve"> </t>
    </r>
    <r>
      <rPr>
        <sz val="8"/>
        <color theme="1"/>
        <rFont val="Arial"/>
        <family val="2"/>
      </rPr>
      <t>A x C</t>
    </r>
    <r>
      <rPr>
        <vertAlign val="subscript"/>
        <sz val="8"/>
        <color theme="1"/>
        <rFont val="Arial"/>
        <family val="2"/>
      </rPr>
      <t>s</t>
    </r>
    <r>
      <rPr>
        <sz val="8"/>
        <color theme="1"/>
        <rFont val="Arial"/>
        <family val="2"/>
      </rPr>
      <t>:</t>
    </r>
  </si>
  <si>
    <t>DN</t>
  </si>
  <si>
    <t>Nennweite</t>
  </si>
  <si>
    <t>1:100</t>
  </si>
  <si>
    <t>1:200</t>
  </si>
  <si>
    <t>1:50</t>
  </si>
  <si>
    <t>1:n</t>
  </si>
  <si>
    <t>%</t>
  </si>
  <si>
    <t>alternativ</t>
  </si>
  <si>
    <t>Bevorzugt</t>
  </si>
  <si>
    <t xml:space="preserve">Dieser Regenwasserabfluss erfordert eine Sammel- bzw. Grundleitung von: </t>
  </si>
  <si>
    <r>
      <t xml:space="preserve">Q= </t>
    </r>
    <r>
      <rPr>
        <sz val="8"/>
        <color theme="1"/>
        <rFont val="Arabic Typesetting"/>
        <family val="4"/>
      </rPr>
      <t>∑</t>
    </r>
    <r>
      <rPr>
        <sz val="8"/>
        <color theme="1"/>
        <rFont val="Arial"/>
        <family val="2"/>
      </rPr>
      <t xml:space="preserve"> A x C</t>
    </r>
    <r>
      <rPr>
        <vertAlign val="subscript"/>
        <sz val="8"/>
        <color theme="1"/>
        <rFont val="Arial"/>
        <family val="2"/>
      </rPr>
      <t>s</t>
    </r>
    <r>
      <rPr>
        <sz val="8"/>
        <color theme="1"/>
        <rFont val="Arial"/>
        <family val="2"/>
      </rPr>
      <t xml:space="preserve"> x </t>
    </r>
  </si>
  <si>
    <t>1:125</t>
  </si>
  <si>
    <t>1:150</t>
  </si>
  <si>
    <r>
      <t xml:space="preserve">Q ges = Q </t>
    </r>
    <r>
      <rPr>
        <sz val="10"/>
        <rFont val="Arial"/>
        <family val="2"/>
      </rPr>
      <t>Dachflächen</t>
    </r>
    <r>
      <rPr>
        <b/>
        <sz val="10"/>
        <rFont val="Arial"/>
        <family val="2"/>
      </rPr>
      <t xml:space="preserve"> + Q </t>
    </r>
    <r>
      <rPr>
        <sz val="10"/>
        <rFont val="Arial"/>
        <family val="2"/>
      </rPr>
      <t>Hof- und Wegeflächen</t>
    </r>
    <r>
      <rPr>
        <b/>
        <sz val="10"/>
        <rFont val="Arial"/>
        <family val="2"/>
      </rPr>
      <t/>
    </r>
  </si>
  <si>
    <r>
      <t>Für angeschlossene Flächen A x C</t>
    </r>
    <r>
      <rPr>
        <vertAlign val="subscript"/>
        <sz val="10"/>
        <color theme="1"/>
        <rFont val="Arial"/>
        <family val="2"/>
      </rPr>
      <t>S</t>
    </r>
    <r>
      <rPr>
        <sz val="10"/>
        <color theme="1"/>
        <rFont val="Arial"/>
        <family val="2"/>
      </rPr>
      <t>&lt; 800 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, bei Flächen ≥ 800 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ist ein Überflutungsnachweis erforderlich.</t>
    </r>
  </si>
  <si>
    <r>
      <t>Niederschlagsfläche A [m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] x Spitzenabflussbeiwert C</t>
    </r>
    <r>
      <rPr>
        <vertAlign val="subscript"/>
        <sz val="10"/>
        <color theme="1"/>
        <rFont val="Arial"/>
        <family val="2"/>
      </rPr>
      <t>S</t>
    </r>
    <r>
      <rPr>
        <sz val="10"/>
        <color theme="1"/>
        <rFont val="Arial"/>
        <family val="2"/>
      </rPr>
      <t xml:space="preserve"> x Berechnungsregenspende r</t>
    </r>
    <r>
      <rPr>
        <vertAlign val="subscript"/>
        <sz val="10"/>
        <color theme="1"/>
        <rFont val="Arial"/>
        <family val="2"/>
      </rPr>
      <t>(5,2)</t>
    </r>
    <r>
      <rPr>
        <sz val="10"/>
        <color theme="1"/>
        <rFont val="Arial"/>
        <family val="2"/>
      </rPr>
      <t xml:space="preserve"> bzw. r</t>
    </r>
    <r>
      <rPr>
        <vertAlign val="subscript"/>
        <sz val="10"/>
        <color theme="1"/>
        <rFont val="Arial"/>
        <family val="2"/>
      </rPr>
      <t>(5,5)</t>
    </r>
    <r>
      <rPr>
        <sz val="10"/>
        <color theme="1"/>
        <rFont val="Arial"/>
        <family val="2"/>
      </rPr>
      <t xml:space="preserve"> [l/(s · ha)]</t>
    </r>
  </si>
  <si>
    <t>0,8</t>
  </si>
  <si>
    <r>
      <rPr>
        <b/>
        <sz val="14"/>
        <rFont val="Arabic Typesetting"/>
        <family val="4"/>
      </rPr>
      <t>∑</t>
    </r>
    <r>
      <rPr>
        <b/>
        <sz val="11"/>
        <rFont val="Arial"/>
        <family val="2"/>
      </rPr>
      <t xml:space="preserve"> Bemessungsflächen A x C</t>
    </r>
    <r>
      <rPr>
        <b/>
        <vertAlign val="subscript"/>
        <sz val="11"/>
        <rFont val="Arial"/>
        <family val="2"/>
      </rPr>
      <t>S</t>
    </r>
  </si>
  <si>
    <t>Wahl der Leitungsquerschnitte</t>
  </si>
  <si>
    <t>0,65</t>
  </si>
  <si>
    <t>Dachfläche (Art)</t>
  </si>
  <si>
    <t>Hof- und Wegeflächen (Art)</t>
  </si>
  <si>
    <t>Regenspende</t>
  </si>
  <si>
    <t>Orte</t>
  </si>
  <si>
    <t>Auszug Tabelle A.4 0,7</t>
  </si>
  <si>
    <r>
      <t>Q</t>
    </r>
    <r>
      <rPr>
        <vertAlign val="subscript"/>
        <sz val="10"/>
        <color theme="0"/>
        <rFont val="Arial"/>
        <family val="2"/>
      </rPr>
      <t>max</t>
    </r>
  </si>
  <si>
    <t>Ziegel-, Pfannen-, Folien-, Blechdächer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</si>
</sst>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0_ ;\-#,##0.00\ "/>
  </numFmts>
  <fonts count="39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vertAlign val="subscript"/>
      <sz val="8"/>
      <color theme="1"/>
      <name val="Arial"/>
      <family val="2"/>
    </font>
    <font>
      <sz val="10"/>
      <color theme="1"/>
      <name val="Arabic Typesetting"/>
      <family val="4"/>
    </font>
    <font>
      <sz val="8"/>
      <color theme="1"/>
      <name val="Arabic Typesetting"/>
      <family val="4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FF0000"/>
      <name val="Arial"/>
      <family val="2"/>
    </font>
    <font>
      <b/>
      <sz val="11"/>
      <name val="Arial"/>
      <family val="2"/>
    </font>
    <font>
      <vertAlign val="subscript"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4"/>
      <name val="Arabic Typesetting"/>
      <family val="4"/>
    </font>
    <font>
      <b/>
      <vertAlign val="subscript"/>
      <sz val="11"/>
      <name val="Arial"/>
      <family val="2"/>
    </font>
    <font>
      <sz val="11"/>
      <color theme="0"/>
      <name val="Arial"/>
      <family val="2"/>
    </font>
    <font>
      <b/>
      <sz val="36"/>
      <color theme="0"/>
      <name val="Arial"/>
      <family val="2"/>
    </font>
    <font>
      <b/>
      <sz val="22"/>
      <color theme="0"/>
      <name val="Arial"/>
      <family val="2"/>
    </font>
    <font>
      <sz val="12"/>
      <color theme="0"/>
      <name val="Arial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vertAlign val="subscript"/>
      <sz val="10"/>
      <color theme="0"/>
      <name val="Arial"/>
      <family val="2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4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auto="1"/>
      </left>
      <right/>
      <top style="medium">
        <color indexed="64"/>
      </top>
      <bottom style="medium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medium">
        <color indexed="64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medium">
        <color auto="1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double">
        <color auto="1"/>
      </right>
      <top style="medium">
        <color indexed="64"/>
      </top>
      <bottom style="medium">
        <color auto="1"/>
      </bottom>
      <diagonal/>
    </border>
    <border>
      <left/>
      <right style="double">
        <color auto="1"/>
      </right>
      <top style="medium">
        <color indexed="64"/>
      </top>
      <bottom style="thin">
        <color indexed="64"/>
      </bottom>
      <diagonal/>
    </border>
    <border>
      <left/>
      <right style="double">
        <color auto="1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auto="1"/>
      </top>
      <bottom style="medium">
        <color indexed="64"/>
      </bottom>
      <diagonal/>
    </border>
    <border>
      <left/>
      <right/>
      <top style="double">
        <color auto="1"/>
      </top>
      <bottom style="medium">
        <color indexed="64"/>
      </bottom>
      <diagonal/>
    </border>
    <border>
      <left/>
      <right style="double">
        <color auto="1"/>
      </right>
      <top style="double">
        <color auto="1"/>
      </top>
      <bottom style="medium">
        <color indexed="64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195">
    <xf numFmtId="0" fontId="0" fillId="0" borderId="0" xfId="0"/>
    <xf numFmtId="0" fontId="10" fillId="0" borderId="0" xfId="0" applyFont="1" applyProtection="1"/>
    <xf numFmtId="0" fontId="10" fillId="0" borderId="0" xfId="0" applyFont="1" applyFill="1" applyProtection="1"/>
    <xf numFmtId="0" fontId="12" fillId="0" borderId="0" xfId="0" applyFont="1" applyProtection="1"/>
    <xf numFmtId="0" fontId="1" fillId="0" borderId="0" xfId="0" applyFont="1" applyFill="1" applyProtection="1"/>
    <xf numFmtId="0" fontId="19" fillId="3" borderId="0" xfId="0" applyFont="1" applyFill="1" applyProtection="1"/>
    <xf numFmtId="0" fontId="10" fillId="3" borderId="0" xfId="0" applyFont="1" applyFill="1" applyProtection="1"/>
    <xf numFmtId="0" fontId="14" fillId="0" borderId="0" xfId="0" applyFont="1" applyProtection="1"/>
    <xf numFmtId="0" fontId="12" fillId="0" borderId="14" xfId="0" applyFont="1" applyBorder="1" applyAlignment="1" applyProtection="1">
      <alignment wrapText="1"/>
    </xf>
    <xf numFmtId="0" fontId="12" fillId="0" borderId="0" xfId="0" applyFont="1" applyAlignment="1" applyProtection="1">
      <alignment wrapText="1"/>
    </xf>
    <xf numFmtId="0" fontId="12" fillId="0" borderId="20" xfId="0" applyFont="1" applyBorder="1" applyProtection="1"/>
    <xf numFmtId="0" fontId="12" fillId="0" borderId="17" xfId="0" applyFont="1" applyBorder="1" applyProtection="1"/>
    <xf numFmtId="0" fontId="12" fillId="0" borderId="21" xfId="0" applyFont="1" applyBorder="1" applyProtection="1"/>
    <xf numFmtId="0" fontId="12" fillId="0" borderId="15" xfId="0" applyFont="1" applyBorder="1" applyProtection="1"/>
    <xf numFmtId="0" fontId="12" fillId="0" borderId="6" xfId="0" applyFont="1" applyFill="1" applyBorder="1" applyAlignment="1" applyProtection="1">
      <alignment horizontal="left"/>
    </xf>
    <xf numFmtId="0" fontId="12" fillId="0" borderId="28" xfId="0" applyFont="1" applyFill="1" applyBorder="1" applyProtection="1"/>
    <xf numFmtId="0" fontId="18" fillId="0" borderId="28" xfId="0" applyFont="1" applyBorder="1" applyAlignment="1" applyProtection="1">
      <alignment horizontal="center"/>
    </xf>
    <xf numFmtId="0" fontId="12" fillId="0" borderId="28" xfId="0" applyFont="1" applyBorder="1" applyAlignment="1" applyProtection="1">
      <alignment horizontal="left"/>
    </xf>
    <xf numFmtId="0" fontId="12" fillId="0" borderId="28" xfId="0" applyFont="1" applyFill="1" applyBorder="1" applyAlignment="1" applyProtection="1">
      <alignment horizontal="right"/>
    </xf>
    <xf numFmtId="0" fontId="12" fillId="0" borderId="28" xfId="0" applyFont="1" applyFill="1" applyBorder="1" applyAlignment="1" applyProtection="1">
      <alignment horizontal="left"/>
    </xf>
    <xf numFmtId="43" fontId="9" fillId="0" borderId="26" xfId="0" applyNumberFormat="1" applyFont="1" applyFill="1" applyBorder="1" applyAlignment="1" applyProtection="1"/>
    <xf numFmtId="0" fontId="12" fillId="0" borderId="18" xfId="0" applyFont="1" applyBorder="1" applyProtection="1"/>
    <xf numFmtId="0" fontId="10" fillId="0" borderId="0" xfId="0" applyFont="1" applyFill="1" applyBorder="1" applyAlignment="1" applyProtection="1">
      <alignment horizontal="center"/>
    </xf>
    <xf numFmtId="164" fontId="10" fillId="0" borderId="0" xfId="0" applyNumberFormat="1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/>
    </xf>
    <xf numFmtId="0" fontId="12" fillId="0" borderId="30" xfId="0" applyFont="1" applyBorder="1" applyAlignment="1" applyProtection="1">
      <alignment horizontal="center" wrapText="1"/>
    </xf>
    <xf numFmtId="164" fontId="4" fillId="0" borderId="0" xfId="1" applyNumberFormat="1" applyFont="1" applyFill="1" applyBorder="1" applyAlignment="1" applyProtection="1">
      <alignment horizontal="center"/>
    </xf>
    <xf numFmtId="164" fontId="12" fillId="0" borderId="31" xfId="0" applyNumberFormat="1" applyFont="1" applyFill="1" applyBorder="1" applyAlignment="1" applyProtection="1">
      <alignment horizontal="center"/>
    </xf>
    <xf numFmtId="164" fontId="3" fillId="0" borderId="0" xfId="1" applyNumberFormat="1" applyFont="1" applyFill="1" applyBorder="1" applyAlignment="1" applyProtection="1">
      <alignment horizontal="center"/>
    </xf>
    <xf numFmtId="164" fontId="12" fillId="0" borderId="33" xfId="0" applyNumberFormat="1" applyFont="1" applyFill="1" applyBorder="1" applyAlignment="1" applyProtection="1">
      <alignment horizontal="center"/>
    </xf>
    <xf numFmtId="0" fontId="12" fillId="0" borderId="12" xfId="0" applyFont="1" applyBorder="1" applyProtection="1"/>
    <xf numFmtId="164" fontId="9" fillId="0" borderId="0" xfId="1" applyNumberFormat="1" applyFont="1" applyFill="1" applyBorder="1" applyAlignment="1" applyProtection="1">
      <alignment horizontal="center"/>
    </xf>
    <xf numFmtId="0" fontId="12" fillId="0" borderId="5" xfId="0" applyFont="1" applyFill="1" applyBorder="1" applyAlignment="1" applyProtection="1">
      <alignment horizontal="left"/>
    </xf>
    <xf numFmtId="0" fontId="12" fillId="0" borderId="14" xfId="0" applyFont="1" applyFill="1" applyBorder="1" applyProtection="1"/>
    <xf numFmtId="0" fontId="18" fillId="0" borderId="14" xfId="0" applyFont="1" applyBorder="1" applyAlignment="1" applyProtection="1">
      <alignment horizontal="center"/>
    </xf>
    <xf numFmtId="0" fontId="12" fillId="0" borderId="14" xfId="0" applyFont="1" applyBorder="1" applyAlignment="1" applyProtection="1">
      <alignment horizontal="left"/>
    </xf>
    <xf numFmtId="0" fontId="12" fillId="0" borderId="14" xfId="0" applyFont="1" applyFill="1" applyBorder="1" applyAlignment="1" applyProtection="1">
      <alignment horizontal="right"/>
    </xf>
    <xf numFmtId="0" fontId="12" fillId="0" borderId="14" xfId="0" applyFont="1" applyFill="1" applyBorder="1" applyAlignment="1" applyProtection="1">
      <alignment horizontal="left"/>
    </xf>
    <xf numFmtId="164" fontId="12" fillId="0" borderId="14" xfId="0" applyNumberFormat="1" applyFont="1" applyFill="1" applyBorder="1" applyAlignment="1" applyProtection="1">
      <alignment horizontal="center"/>
    </xf>
    <xf numFmtId="164" fontId="12" fillId="0" borderId="29" xfId="0" applyNumberFormat="1" applyFont="1" applyFill="1" applyBorder="1" applyAlignment="1" applyProtection="1">
      <alignment horizontal="center"/>
    </xf>
    <xf numFmtId="43" fontId="9" fillId="0" borderId="19" xfId="0" applyNumberFormat="1" applyFont="1" applyFill="1" applyBorder="1" applyAlignment="1" applyProtection="1"/>
    <xf numFmtId="0" fontId="12" fillId="0" borderId="10" xfId="0" applyFont="1" applyBorder="1" applyProtection="1"/>
    <xf numFmtId="0" fontId="9" fillId="0" borderId="0" xfId="1" applyFont="1" applyFill="1" applyBorder="1" applyProtection="1"/>
    <xf numFmtId="0" fontId="1" fillId="0" borderId="0" xfId="0" applyFont="1" applyFill="1" applyBorder="1" applyProtection="1"/>
    <xf numFmtId="0" fontId="10" fillId="0" borderId="0" xfId="0" applyFont="1" applyFill="1" applyBorder="1" applyProtection="1"/>
    <xf numFmtId="0" fontId="19" fillId="0" borderId="5" xfId="0" applyFont="1" applyBorder="1" applyProtection="1"/>
    <xf numFmtId="0" fontId="19" fillId="0" borderId="14" xfId="0" applyFont="1" applyFill="1" applyBorder="1" applyProtection="1"/>
    <xf numFmtId="0" fontId="22" fillId="0" borderId="14" xfId="1" applyFont="1" applyFill="1" applyBorder="1" applyAlignment="1" applyProtection="1">
      <alignment horizontal="right"/>
    </xf>
    <xf numFmtId="164" fontId="19" fillId="0" borderId="14" xfId="0" applyNumberFormat="1" applyFont="1" applyFill="1" applyBorder="1" applyAlignment="1" applyProtection="1">
      <alignment horizontal="center"/>
    </xf>
    <xf numFmtId="0" fontId="19" fillId="0" borderId="10" xfId="0" applyFont="1" applyFill="1" applyBorder="1" applyProtection="1"/>
    <xf numFmtId="0" fontId="19" fillId="0" borderId="0" xfId="0" applyFont="1" applyProtection="1"/>
    <xf numFmtId="0" fontId="11" fillId="0" borderId="34" xfId="0" applyFont="1" applyFill="1" applyBorder="1" applyProtection="1"/>
    <xf numFmtId="0" fontId="7" fillId="0" borderId="34" xfId="0" applyFont="1" applyFill="1" applyBorder="1" applyProtection="1"/>
    <xf numFmtId="0" fontId="9" fillId="0" borderId="34" xfId="1" applyFont="1" applyFill="1" applyBorder="1" applyAlignment="1" applyProtection="1">
      <alignment horizontal="right"/>
    </xf>
    <xf numFmtId="164" fontId="9" fillId="0" borderId="34" xfId="0" applyNumberFormat="1" applyFont="1" applyFill="1" applyBorder="1" applyAlignment="1" applyProtection="1">
      <alignment horizontal="center"/>
    </xf>
    <xf numFmtId="43" fontId="9" fillId="0" borderId="34" xfId="0" applyNumberFormat="1" applyFont="1" applyFill="1" applyBorder="1" applyProtection="1"/>
    <xf numFmtId="0" fontId="9" fillId="0" borderId="34" xfId="0" applyFont="1" applyFill="1" applyBorder="1" applyProtection="1"/>
    <xf numFmtId="0" fontId="11" fillId="0" borderId="0" xfId="0" applyFont="1" applyFill="1" applyProtection="1"/>
    <xf numFmtId="43" fontId="12" fillId="0" borderId="0" xfId="0" applyNumberFormat="1" applyFont="1" applyFill="1" applyBorder="1" applyProtection="1"/>
    <xf numFmtId="0" fontId="12" fillId="0" borderId="0" xfId="0" applyFont="1" applyBorder="1" applyProtection="1"/>
    <xf numFmtId="0" fontId="6" fillId="0" borderId="0" xfId="1" applyFont="1" applyFill="1" applyBorder="1" applyProtection="1"/>
    <xf numFmtId="43" fontId="12" fillId="0" borderId="4" xfId="0" applyNumberFormat="1" applyFont="1" applyFill="1" applyBorder="1" applyProtection="1"/>
    <xf numFmtId="0" fontId="12" fillId="0" borderId="4" xfId="0" applyFont="1" applyBorder="1" applyProtection="1"/>
    <xf numFmtId="0" fontId="5" fillId="0" borderId="5" xfId="1" applyFont="1" applyFill="1" applyBorder="1" applyAlignment="1" applyProtection="1">
      <alignment vertical="center"/>
    </xf>
    <xf numFmtId="0" fontId="13" fillId="0" borderId="14" xfId="0" applyFont="1" applyFill="1" applyBorder="1" applyAlignment="1" applyProtection="1">
      <alignment vertical="center"/>
    </xf>
    <xf numFmtId="0" fontId="20" fillId="0" borderId="14" xfId="0" applyFont="1" applyFill="1" applyBorder="1" applyAlignment="1" applyProtection="1">
      <alignment horizontal="right" vertical="center"/>
    </xf>
    <xf numFmtId="0" fontId="20" fillId="0" borderId="14" xfId="0" applyFont="1" applyFill="1" applyBorder="1" applyAlignment="1" applyProtection="1">
      <alignment horizontal="center" vertical="center"/>
    </xf>
    <xf numFmtId="43" fontId="20" fillId="0" borderId="14" xfId="0" applyNumberFormat="1" applyFont="1" applyFill="1" applyBorder="1" applyAlignment="1" applyProtection="1">
      <alignment vertical="center"/>
    </xf>
    <xf numFmtId="0" fontId="20" fillId="0" borderId="10" xfId="0" applyFont="1" applyBorder="1" applyAlignment="1" applyProtection="1">
      <alignment vertical="center"/>
    </xf>
    <xf numFmtId="164" fontId="9" fillId="0" borderId="0" xfId="1" applyNumberFormat="1" applyFont="1" applyFill="1" applyBorder="1" applyAlignment="1" applyProtection="1">
      <alignment horizontal="center" vertical="center"/>
    </xf>
    <xf numFmtId="0" fontId="9" fillId="0" borderId="7" xfId="1" applyFont="1" applyFill="1" applyBorder="1" applyProtection="1"/>
    <xf numFmtId="0" fontId="1" fillId="0" borderId="34" xfId="0" applyFont="1" applyFill="1" applyBorder="1" applyProtection="1"/>
    <xf numFmtId="0" fontId="10" fillId="0" borderId="34" xfId="0" applyFont="1" applyFill="1" applyBorder="1" applyProtection="1"/>
    <xf numFmtId="0" fontId="10" fillId="0" borderId="35" xfId="0" applyFont="1" applyFill="1" applyBorder="1" applyProtection="1"/>
    <xf numFmtId="0" fontId="1" fillId="0" borderId="11" xfId="0" applyFont="1" applyBorder="1" applyProtection="1"/>
    <xf numFmtId="0" fontId="2" fillId="2" borderId="0" xfId="0" applyFont="1" applyFill="1" applyBorder="1" applyAlignment="1" applyProtection="1">
      <alignment horizontal="right"/>
    </xf>
    <xf numFmtId="0" fontId="2" fillId="2" borderId="0" xfId="0" applyFont="1" applyFill="1" applyBorder="1" applyProtection="1"/>
    <xf numFmtId="2" fontId="2" fillId="2" borderId="0" xfId="0" applyNumberFormat="1" applyFont="1" applyFill="1" applyBorder="1" applyProtection="1"/>
    <xf numFmtId="0" fontId="1" fillId="2" borderId="0" xfId="0" applyFont="1" applyFill="1" applyBorder="1" applyProtection="1"/>
    <xf numFmtId="49" fontId="2" fillId="2" borderId="0" xfId="0" applyNumberFormat="1" applyFont="1" applyFill="1" applyBorder="1" applyAlignment="1" applyProtection="1">
      <alignment horizontal="center"/>
    </xf>
    <xf numFmtId="0" fontId="10" fillId="0" borderId="12" xfId="0" applyFont="1" applyFill="1" applyBorder="1" applyProtection="1"/>
    <xf numFmtId="0" fontId="5" fillId="0" borderId="11" xfId="1" applyFont="1" applyFill="1" applyBorder="1" applyProtection="1"/>
    <xf numFmtId="0" fontId="13" fillId="0" borderId="0" xfId="0" applyFont="1" applyBorder="1" applyAlignment="1" applyProtection="1">
      <alignment horizontal="right"/>
    </xf>
    <xf numFmtId="0" fontId="13" fillId="0" borderId="0" xfId="0" applyFont="1" applyFill="1" applyBorder="1" applyAlignment="1" applyProtection="1">
      <alignment horizontal="right"/>
    </xf>
    <xf numFmtId="0" fontId="13" fillId="0" borderId="0" xfId="0" applyFont="1" applyFill="1" applyBorder="1" applyProtection="1"/>
    <xf numFmtId="2" fontId="13" fillId="0" borderId="0" xfId="0" applyNumberFormat="1" applyFont="1" applyFill="1" applyBorder="1" applyProtection="1"/>
    <xf numFmtId="0" fontId="13" fillId="0" borderId="0" xfId="0" applyFont="1" applyBorder="1" applyProtection="1"/>
    <xf numFmtId="49" fontId="10" fillId="0" borderId="0" xfId="0" applyNumberFormat="1" applyFont="1" applyBorder="1" applyAlignment="1" applyProtection="1">
      <alignment horizontal="center"/>
    </xf>
    <xf numFmtId="0" fontId="13" fillId="0" borderId="12" xfId="0" applyFont="1" applyFill="1" applyBorder="1" applyProtection="1"/>
    <xf numFmtId="0" fontId="9" fillId="0" borderId="11" xfId="1" applyFont="1" applyFill="1" applyBorder="1" applyProtection="1"/>
    <xf numFmtId="0" fontId="9" fillId="0" borderId="8" xfId="1" applyFont="1" applyFill="1" applyBorder="1" applyProtection="1"/>
    <xf numFmtId="0" fontId="10" fillId="0" borderId="4" xfId="0" applyFont="1" applyFill="1" applyBorder="1" applyProtection="1"/>
    <xf numFmtId="0" fontId="10" fillId="0" borderId="4" xfId="0" applyFont="1" applyBorder="1" applyProtection="1"/>
    <xf numFmtId="0" fontId="10" fillId="0" borderId="9" xfId="0" applyFont="1" applyFill="1" applyBorder="1" applyProtection="1"/>
    <xf numFmtId="0" fontId="13" fillId="0" borderId="0" xfId="0" applyFont="1" applyProtection="1"/>
    <xf numFmtId="0" fontId="10" fillId="0" borderId="0" xfId="0" applyFont="1" applyAlignment="1" applyProtection="1"/>
    <xf numFmtId="0" fontId="12" fillId="0" borderId="0" xfId="0" applyFont="1" applyAlignment="1" applyProtection="1">
      <alignment vertical="center"/>
    </xf>
    <xf numFmtId="49" fontId="10" fillId="0" borderId="0" xfId="0" applyNumberFormat="1" applyFont="1" applyProtection="1"/>
    <xf numFmtId="164" fontId="18" fillId="0" borderId="28" xfId="0" applyNumberFormat="1" applyFont="1" applyBorder="1" applyAlignment="1" applyProtection="1">
      <alignment horizontal="center"/>
    </xf>
    <xf numFmtId="0" fontId="12" fillId="0" borderId="16" xfId="0" applyFont="1" applyFill="1" applyBorder="1" applyAlignment="1" applyProtection="1">
      <alignment horizontal="right"/>
    </xf>
    <xf numFmtId="0" fontId="20" fillId="0" borderId="2" xfId="0" applyFont="1" applyBorder="1" applyAlignment="1" applyProtection="1">
      <alignment horizontal="left" wrapText="1"/>
    </xf>
    <xf numFmtId="43" fontId="9" fillId="0" borderId="22" xfId="2" applyNumberFormat="1" applyFont="1" applyFill="1" applyBorder="1" applyAlignment="1" applyProtection="1"/>
    <xf numFmtId="43" fontId="9" fillId="0" borderId="23" xfId="2" applyNumberFormat="1" applyFont="1" applyFill="1" applyBorder="1" applyAlignment="1" applyProtection="1"/>
    <xf numFmtId="43" fontId="9" fillId="0" borderId="24" xfId="2" applyNumberFormat="1" applyFont="1" applyFill="1" applyBorder="1" applyAlignment="1" applyProtection="1"/>
    <xf numFmtId="43" fontId="9" fillId="0" borderId="25" xfId="2" applyNumberFormat="1" applyFont="1" applyFill="1" applyBorder="1" applyAlignment="1" applyProtection="1"/>
    <xf numFmtId="43" fontId="9" fillId="0" borderId="32" xfId="2" applyNumberFormat="1" applyFont="1" applyFill="1" applyBorder="1" applyAlignment="1" applyProtection="1"/>
    <xf numFmtId="43" fontId="19" fillId="0" borderId="14" xfId="0" applyNumberFormat="1" applyFont="1" applyFill="1" applyBorder="1" applyAlignment="1" applyProtection="1">
      <alignment horizontal="right"/>
    </xf>
    <xf numFmtId="0" fontId="27" fillId="0" borderId="0" xfId="0" applyFont="1" applyProtection="1"/>
    <xf numFmtId="0" fontId="29" fillId="0" borderId="0" xfId="1" applyFont="1" applyFill="1" applyBorder="1" applyProtection="1"/>
    <xf numFmtId="0" fontId="30" fillId="0" borderId="0" xfId="0" applyFont="1" applyFill="1" applyBorder="1" applyProtection="1"/>
    <xf numFmtId="0" fontId="28" fillId="0" borderId="0" xfId="0" applyFont="1" applyBorder="1" applyProtection="1"/>
    <xf numFmtId="0" fontId="27" fillId="0" borderId="0" xfId="0" applyFont="1" applyBorder="1" applyProtection="1"/>
    <xf numFmtId="0" fontId="30" fillId="0" borderId="0" xfId="0" applyFont="1" applyFill="1" applyBorder="1" applyAlignment="1" applyProtection="1">
      <alignment horizontal="center"/>
    </xf>
    <xf numFmtId="164" fontId="30" fillId="0" borderId="0" xfId="0" applyNumberFormat="1" applyFont="1" applyFill="1" applyBorder="1" applyAlignment="1" applyProtection="1">
      <alignment horizontal="center"/>
    </xf>
    <xf numFmtId="0" fontId="31" fillId="0" borderId="0" xfId="1" applyFont="1" applyFill="1" applyBorder="1" applyProtection="1"/>
    <xf numFmtId="0" fontId="32" fillId="0" borderId="0" xfId="0" applyFont="1" applyFill="1" applyBorder="1" applyAlignment="1" applyProtection="1">
      <alignment horizontal="center"/>
      <protection hidden="1"/>
    </xf>
    <xf numFmtId="2" fontId="32" fillId="0" borderId="0" xfId="0" applyNumberFormat="1" applyFont="1" applyFill="1" applyBorder="1" applyAlignment="1" applyProtection="1">
      <alignment horizontal="center"/>
      <protection hidden="1"/>
    </xf>
    <xf numFmtId="0" fontId="32" fillId="0" borderId="0" xfId="0" applyFont="1" applyFill="1" applyBorder="1" applyAlignment="1" applyProtection="1">
      <alignment horizontal="center" vertical="center" wrapText="1"/>
      <protection hidden="1"/>
    </xf>
    <xf numFmtId="0" fontId="33" fillId="0" borderId="0" xfId="0" applyFont="1" applyFill="1" applyBorder="1" applyAlignment="1" applyProtection="1">
      <alignment horizontal="center" vertical="center" wrapText="1"/>
      <protection hidden="1"/>
    </xf>
    <xf numFmtId="49" fontId="32" fillId="0" borderId="0" xfId="0" applyNumberFormat="1" applyFont="1" applyFill="1" applyBorder="1" applyAlignment="1" applyProtection="1">
      <alignment horizontal="center"/>
      <protection hidden="1"/>
    </xf>
    <xf numFmtId="49" fontId="32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33" fillId="0" borderId="0" xfId="0" applyNumberFormat="1" applyFont="1" applyFill="1" applyBorder="1" applyAlignment="1" applyProtection="1">
      <alignment horizontal="center" vertical="center" wrapText="1"/>
      <protection hidden="1"/>
    </xf>
    <xf numFmtId="164" fontId="32" fillId="0" borderId="0" xfId="1" applyNumberFormat="1" applyFont="1" applyFill="1" applyBorder="1" applyAlignment="1" applyProtection="1">
      <alignment horizontal="center"/>
    </xf>
    <xf numFmtId="164" fontId="32" fillId="0" borderId="0" xfId="0" applyNumberFormat="1" applyFont="1" applyFill="1" applyBorder="1" applyAlignment="1" applyProtection="1">
      <alignment horizontal="center"/>
      <protection hidden="1"/>
    </xf>
    <xf numFmtId="0" fontId="34" fillId="0" borderId="0" xfId="1" applyFont="1" applyFill="1" applyBorder="1" applyProtection="1"/>
    <xf numFmtId="2" fontId="36" fillId="0" borderId="0" xfId="0" applyNumberFormat="1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>
      <alignment horizontal="center"/>
    </xf>
    <xf numFmtId="0" fontId="32" fillId="0" borderId="0" xfId="0" applyFont="1" applyProtection="1"/>
    <xf numFmtId="0" fontId="34" fillId="0" borderId="0" xfId="0" applyFont="1" applyAlignment="1" applyProtection="1">
      <alignment wrapText="1"/>
    </xf>
    <xf numFmtId="0" fontId="30" fillId="0" borderId="0" xfId="0" applyFont="1" applyFill="1" applyBorder="1" applyAlignment="1" applyProtection="1">
      <alignment horizontal="right"/>
    </xf>
    <xf numFmtId="0" fontId="27" fillId="0" borderId="0" xfId="0" applyFont="1" applyFill="1" applyBorder="1" applyProtection="1"/>
    <xf numFmtId="0" fontId="34" fillId="0" borderId="0" xfId="0" applyFont="1" applyProtection="1"/>
    <xf numFmtId="0" fontId="34" fillId="0" borderId="0" xfId="0" applyFont="1" applyFill="1" applyBorder="1" applyProtection="1"/>
    <xf numFmtId="0" fontId="34" fillId="0" borderId="0" xfId="0" applyFont="1" applyBorder="1" applyProtection="1"/>
    <xf numFmtId="0" fontId="27" fillId="0" borderId="0" xfId="0" applyFont="1" applyAlignment="1" applyProtection="1"/>
    <xf numFmtId="0" fontId="27" fillId="0" borderId="0" xfId="0" applyFont="1" applyFill="1" applyBorder="1" applyAlignment="1" applyProtection="1"/>
    <xf numFmtId="0" fontId="27" fillId="0" borderId="0" xfId="0" applyFont="1" applyBorder="1" applyAlignment="1" applyProtection="1"/>
    <xf numFmtId="0" fontId="38" fillId="0" borderId="0" xfId="0" applyFont="1" applyProtection="1"/>
    <xf numFmtId="0" fontId="38" fillId="0" borderId="0" xfId="0" applyFont="1" applyFill="1" applyBorder="1" applyProtection="1"/>
    <xf numFmtId="0" fontId="38" fillId="0" borderId="0" xfId="0" applyFont="1" applyBorder="1" applyProtection="1"/>
    <xf numFmtId="0" fontId="27" fillId="0" borderId="0" xfId="0" applyFont="1" applyFill="1" applyProtection="1"/>
    <xf numFmtId="0" fontId="34" fillId="0" borderId="0" xfId="0" applyFont="1" applyAlignment="1" applyProtection="1">
      <alignment vertical="center"/>
    </xf>
    <xf numFmtId="0" fontId="34" fillId="0" borderId="0" xfId="0" applyFont="1" applyFill="1" applyBorder="1" applyAlignment="1" applyProtection="1">
      <alignment vertical="center"/>
    </xf>
    <xf numFmtId="0" fontId="34" fillId="0" borderId="0" xfId="0" applyFont="1" applyBorder="1" applyAlignment="1" applyProtection="1">
      <alignment vertical="center"/>
    </xf>
    <xf numFmtId="49" fontId="27" fillId="0" borderId="0" xfId="0" applyNumberFormat="1" applyFont="1" applyProtection="1"/>
    <xf numFmtId="0" fontId="32" fillId="0" borderId="0" xfId="0" applyFont="1" applyFill="1" applyBorder="1" applyProtection="1"/>
    <xf numFmtId="0" fontId="32" fillId="0" borderId="0" xfId="0" applyFont="1" applyBorder="1" applyProtection="1"/>
    <xf numFmtId="49" fontId="32" fillId="0" borderId="0" xfId="0" applyNumberFormat="1" applyFont="1" applyProtection="1"/>
    <xf numFmtId="164" fontId="34" fillId="0" borderId="0" xfId="0" applyNumberFormat="1" applyFont="1" applyFill="1" applyBorder="1" applyAlignment="1" applyProtection="1">
      <alignment horizontal="center"/>
    </xf>
    <xf numFmtId="164" fontId="34" fillId="0" borderId="0" xfId="1" applyNumberFormat="1" applyFont="1" applyFill="1" applyBorder="1" applyAlignment="1" applyProtection="1">
      <alignment horizontal="center"/>
    </xf>
    <xf numFmtId="0" fontId="28" fillId="0" borderId="0" xfId="0" applyFont="1" applyFill="1" applyBorder="1" applyProtection="1"/>
    <xf numFmtId="0" fontId="19" fillId="4" borderId="0" xfId="0" applyFont="1" applyFill="1" applyProtection="1"/>
    <xf numFmtId="0" fontId="10" fillId="4" borderId="0" xfId="0" applyFont="1" applyFill="1" applyProtection="1"/>
    <xf numFmtId="0" fontId="12" fillId="4" borderId="2" xfId="0" applyFont="1" applyFill="1" applyBorder="1" applyAlignment="1" applyProtection="1">
      <alignment horizontal="left"/>
      <protection locked="0"/>
    </xf>
    <xf numFmtId="0" fontId="12" fillId="4" borderId="1" xfId="0" applyFont="1" applyFill="1" applyBorder="1" applyAlignment="1" applyProtection="1">
      <alignment horizontal="left"/>
      <protection locked="0"/>
    </xf>
    <xf numFmtId="0" fontId="12" fillId="4" borderId="3" xfId="0" applyFont="1" applyFill="1" applyBorder="1" applyAlignment="1" applyProtection="1">
      <alignment horizontal="left"/>
      <protection locked="0"/>
    </xf>
    <xf numFmtId="0" fontId="20" fillId="4" borderId="0" xfId="0" applyFont="1" applyFill="1" applyAlignment="1" applyProtection="1">
      <alignment horizontal="left"/>
      <protection locked="0"/>
    </xf>
    <xf numFmtId="0" fontId="20" fillId="3" borderId="0" xfId="0" applyFont="1" applyFill="1" applyAlignment="1" applyProtection="1">
      <alignment horizontal="left"/>
      <protection locked="0"/>
    </xf>
    <xf numFmtId="0" fontId="28" fillId="0" borderId="0" xfId="0" applyFont="1" applyFill="1" applyBorder="1" applyAlignment="1" applyProtection="1">
      <alignment horizontal="left"/>
    </xf>
    <xf numFmtId="0" fontId="13" fillId="0" borderId="0" xfId="0" applyFont="1" applyAlignment="1" applyProtection="1">
      <alignment horizontal="left"/>
    </xf>
    <xf numFmtId="0" fontId="12" fillId="0" borderId="27" xfId="0" applyFont="1" applyBorder="1" applyAlignment="1" applyProtection="1">
      <alignment horizontal="center" wrapText="1"/>
    </xf>
    <xf numFmtId="0" fontId="12" fillId="0" borderId="13" xfId="0" applyFont="1" applyBorder="1" applyAlignment="1" applyProtection="1">
      <alignment horizontal="center" wrapText="1"/>
    </xf>
    <xf numFmtId="0" fontId="6" fillId="0" borderId="11" xfId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>
      <alignment horizontal="center"/>
    </xf>
    <xf numFmtId="0" fontId="6" fillId="0" borderId="12" xfId="1" applyFont="1" applyFill="1" applyBorder="1" applyAlignment="1" applyProtection="1">
      <alignment horizontal="center"/>
    </xf>
    <xf numFmtId="0" fontId="12" fillId="0" borderId="22" xfId="0" applyFont="1" applyBorder="1" applyAlignment="1" applyProtection="1">
      <alignment horizontal="center" wrapText="1"/>
    </xf>
    <xf numFmtId="0" fontId="12" fillId="0" borderId="36" xfId="0" applyFont="1" applyBorder="1" applyAlignment="1" applyProtection="1">
      <alignment horizontal="center" wrapText="1"/>
    </xf>
    <xf numFmtId="0" fontId="12" fillId="0" borderId="37" xfId="0" applyFont="1" applyFill="1" applyBorder="1" applyAlignment="1" applyProtection="1">
      <alignment horizontal="left"/>
    </xf>
    <xf numFmtId="0" fontId="12" fillId="0" borderId="38" xfId="0" applyFont="1" applyFill="1" applyBorder="1" applyAlignment="1" applyProtection="1">
      <alignment horizontal="left"/>
    </xf>
    <xf numFmtId="0" fontId="21" fillId="0" borderId="0" xfId="1" applyFont="1" applyFill="1" applyBorder="1" applyAlignment="1" applyProtection="1">
      <alignment horizontal="center"/>
    </xf>
    <xf numFmtId="164" fontId="12" fillId="0" borderId="39" xfId="0" applyNumberFormat="1" applyFont="1" applyFill="1" applyBorder="1" applyAlignment="1" applyProtection="1">
      <alignment horizontal="center"/>
    </xf>
    <xf numFmtId="164" fontId="12" fillId="0" borderId="28" xfId="0" applyNumberFormat="1" applyFont="1" applyFill="1" applyBorder="1" applyAlignment="1" applyProtection="1">
      <alignment horizontal="center"/>
    </xf>
    <xf numFmtId="0" fontId="12" fillId="0" borderId="29" xfId="0" applyFont="1" applyBorder="1" applyAlignment="1" applyProtection="1">
      <alignment horizontal="center" wrapText="1"/>
    </xf>
    <xf numFmtId="164" fontId="12" fillId="0" borderId="40" xfId="0" applyNumberFormat="1" applyFont="1" applyFill="1" applyBorder="1" applyAlignment="1" applyProtection="1">
      <alignment horizontal="center"/>
    </xf>
    <xf numFmtId="164" fontId="12" fillId="0" borderId="41" xfId="0" applyNumberFormat="1" applyFont="1" applyFill="1" applyBorder="1" applyAlignment="1" applyProtection="1">
      <alignment horizontal="center"/>
    </xf>
    <xf numFmtId="0" fontId="12" fillId="0" borderId="14" xfId="0" applyFont="1" applyBorder="1" applyAlignment="1" applyProtection="1">
      <alignment horizontal="center" wrapText="1"/>
    </xf>
    <xf numFmtId="164" fontId="12" fillId="0" borderId="42" xfId="0" applyNumberFormat="1" applyFont="1" applyFill="1" applyBorder="1" applyAlignment="1" applyProtection="1">
      <alignment horizontal="center"/>
    </xf>
    <xf numFmtId="164" fontId="12" fillId="0" borderId="1" xfId="0" applyNumberFormat="1" applyFont="1" applyFill="1" applyBorder="1" applyAlignment="1" applyProtection="1">
      <alignment horizontal="center"/>
    </xf>
    <xf numFmtId="164" fontId="12" fillId="0" borderId="3" xfId="0" applyNumberFormat="1" applyFont="1" applyFill="1" applyBorder="1" applyAlignment="1" applyProtection="1">
      <alignment horizontal="center"/>
    </xf>
    <xf numFmtId="0" fontId="12" fillId="0" borderId="2" xfId="0" applyFont="1" applyBorder="1" applyAlignment="1" applyProtection="1">
      <alignment horizontal="center" wrapText="1"/>
    </xf>
    <xf numFmtId="0" fontId="12" fillId="0" borderId="42" xfId="0" applyFont="1" applyFill="1" applyBorder="1" applyAlignment="1" applyProtection="1">
      <alignment horizontal="center"/>
    </xf>
    <xf numFmtId="0" fontId="12" fillId="0" borderId="1" xfId="0" applyFont="1" applyFill="1" applyBorder="1" applyAlignment="1" applyProtection="1">
      <alignment horizontal="center"/>
    </xf>
    <xf numFmtId="0" fontId="12" fillId="0" borderId="3" xfId="0" applyFont="1" applyFill="1" applyBorder="1" applyAlignment="1" applyProtection="1">
      <alignment horizontal="center"/>
    </xf>
    <xf numFmtId="0" fontId="12" fillId="0" borderId="5" xfId="0" applyFont="1" applyBorder="1" applyAlignment="1" applyProtection="1">
      <alignment horizontal="center" wrapText="1"/>
    </xf>
    <xf numFmtId="0" fontId="12" fillId="0" borderId="43" xfId="0" applyFont="1" applyBorder="1" applyAlignment="1" applyProtection="1">
      <alignment horizontal="center"/>
    </xf>
    <xf numFmtId="0" fontId="12" fillId="0" borderId="44" xfId="0" applyFont="1" applyBorder="1" applyAlignment="1" applyProtection="1">
      <alignment horizontal="center"/>
    </xf>
    <xf numFmtId="0" fontId="12" fillId="0" borderId="45" xfId="0" applyFont="1" applyBorder="1" applyAlignment="1" applyProtection="1">
      <alignment horizontal="center"/>
    </xf>
    <xf numFmtId="0" fontId="12" fillId="0" borderId="46" xfId="0" applyFont="1" applyBorder="1" applyAlignment="1" applyProtection="1">
      <alignment horizontal="center" wrapText="1"/>
    </xf>
    <xf numFmtId="0" fontId="20" fillId="0" borderId="14" xfId="0" applyFont="1" applyBorder="1" applyAlignment="1" applyProtection="1">
      <alignment wrapText="1"/>
    </xf>
    <xf numFmtId="43" fontId="12" fillId="3" borderId="42" xfId="2" applyNumberFormat="1" applyFont="1" applyFill="1" applyBorder="1" applyAlignment="1" applyProtection="1">
      <alignment horizontal="center"/>
      <protection locked="0"/>
    </xf>
    <xf numFmtId="43" fontId="12" fillId="3" borderId="1" xfId="2" applyNumberFormat="1" applyFont="1" applyFill="1" applyBorder="1" applyAlignment="1" applyProtection="1">
      <alignment horizontal="center"/>
      <protection locked="0"/>
    </xf>
    <xf numFmtId="43" fontId="12" fillId="3" borderId="3" xfId="2" applyNumberFormat="1" applyFont="1" applyFill="1" applyBorder="1" applyAlignment="1" applyProtection="1">
      <alignment horizontal="center"/>
      <protection locked="0"/>
    </xf>
    <xf numFmtId="0" fontId="16" fillId="0" borderId="0" xfId="0" applyFont="1" applyBorder="1" applyProtection="1"/>
    <xf numFmtId="165" fontId="12" fillId="3" borderId="1" xfId="3" applyNumberFormat="1" applyFont="1" applyFill="1" applyBorder="1" applyAlignment="1" applyProtection="1">
      <alignment horizontal="center"/>
      <protection locked="0"/>
    </xf>
    <xf numFmtId="165" fontId="12" fillId="3" borderId="3" xfId="3" applyNumberFormat="1" applyFont="1" applyFill="1" applyBorder="1" applyAlignment="1" applyProtection="1">
      <alignment horizontal="center"/>
      <protection locked="0"/>
    </xf>
  </cellXfs>
  <cellStyles count="4">
    <cellStyle name="Komma" xfId="2" builtinId="3"/>
    <cellStyle name="Standard" xfId="0" builtinId="0"/>
    <cellStyle name="Standard 2" xfId="1"/>
    <cellStyle name="Währung" xfId="3" builtinId="4"/>
  </cellStyles>
  <dxfs count="2">
    <dxf>
      <fill>
        <patternFill>
          <bgColor theme="9" tint="0.39994506668294322"/>
        </patternFill>
      </fill>
    </dxf>
    <dxf>
      <font>
        <b/>
        <i val="0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83821</xdr:rowOff>
    </xdr:from>
    <xdr:to>
      <xdr:col>13</xdr:col>
      <xdr:colOff>106680</xdr:colOff>
      <xdr:row>0</xdr:row>
      <xdr:rowOff>626937</xdr:rowOff>
    </xdr:to>
    <xdr:grpSp>
      <xdr:nvGrpSpPr>
        <xdr:cNvPr id="5133" name="Group 13"/>
        <xdr:cNvGrpSpPr>
          <a:grpSpLocks noChangeAspect="1"/>
        </xdr:cNvGrpSpPr>
      </xdr:nvGrpSpPr>
      <xdr:grpSpPr bwMode="auto">
        <a:xfrm>
          <a:off x="0" y="83821"/>
          <a:ext cx="7292340" cy="543116"/>
          <a:chOff x="-1134" y="714"/>
          <a:chExt cx="13606" cy="1039"/>
        </a:xfrm>
      </xdr:grpSpPr>
      <xdr:pic>
        <xdr:nvPicPr>
          <xdr:cNvPr id="19" name="Grafik 18" descr="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-1134" y="1021"/>
            <a:ext cx="13606" cy="73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0" name="Grafik 19" descr="wölfe_0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490" y="714"/>
            <a:ext cx="692" cy="56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1" name="Grafik 20" descr="Logo_Schriftzug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981" t="10010" b="50047"/>
          <a:stretch>
            <a:fillRect/>
          </a:stretch>
        </xdr:blipFill>
        <xdr:spPr bwMode="auto">
          <a:xfrm>
            <a:off x="8222" y="1474"/>
            <a:ext cx="2863" cy="2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2" name="Grafik 21" descr="Logo_WEB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190" t="3835"/>
          <a:stretch>
            <a:fillRect/>
          </a:stretch>
        </xdr:blipFill>
        <xdr:spPr bwMode="auto">
          <a:xfrm>
            <a:off x="8222" y="714"/>
            <a:ext cx="1871" cy="5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O52"/>
  <sheetViews>
    <sheetView tabSelected="1" zoomScaleNormal="100" workbookViewId="0">
      <selection activeCell="C2" sqref="C2:E2"/>
    </sheetView>
  </sheetViews>
  <sheetFormatPr baseColWidth="10" defaultColWidth="11.5546875" defaultRowHeight="13.8" x14ac:dyDescent="0.25"/>
  <cols>
    <col min="1" max="1" width="10.6640625" style="1" customWidth="1"/>
    <col min="2" max="2" width="6.6640625" style="1" customWidth="1"/>
    <col min="3" max="3" width="18.6640625" style="2" customWidth="1"/>
    <col min="4" max="4" width="4.6640625" style="2" customWidth="1"/>
    <col min="5" max="5" width="5.6640625" style="2" customWidth="1"/>
    <col min="6" max="6" width="14.6640625" style="2" customWidth="1"/>
    <col min="7" max="7" width="7.77734375" style="1" customWidth="1"/>
    <col min="8" max="8" width="2.6640625" style="1" customWidth="1"/>
    <col min="9" max="9" width="8.6640625" style="1" customWidth="1"/>
    <col min="10" max="10" width="2.6640625" style="1" customWidth="1"/>
    <col min="11" max="11" width="12.6640625" style="1" customWidth="1"/>
    <col min="12" max="12" width="3.6640625" style="1" customWidth="1"/>
    <col min="13" max="14" width="5.6640625" style="1" customWidth="1"/>
    <col min="15" max="15" width="11.5546875" style="1"/>
    <col min="16" max="16" width="11.5546875" style="107"/>
    <col min="17" max="17" width="17.109375" style="130" bestFit="1" customWidth="1"/>
    <col min="18" max="18" width="15.6640625" style="130" bestFit="1" customWidth="1"/>
    <col min="19" max="19" width="9.33203125" style="130" bestFit="1" customWidth="1"/>
    <col min="20" max="20" width="7.6640625" style="130" bestFit="1" customWidth="1"/>
    <col min="21" max="21" width="6.109375" style="130" bestFit="1" customWidth="1"/>
    <col min="22" max="23" width="7" style="130" bestFit="1" customWidth="1"/>
    <col min="24" max="24" width="7.88671875" style="130" bestFit="1" customWidth="1"/>
    <col min="25" max="25" width="9.109375" style="130" bestFit="1" customWidth="1"/>
    <col min="26" max="26" width="7.88671875" style="130" bestFit="1" customWidth="1"/>
    <col min="27" max="27" width="9.109375" style="130" bestFit="1" customWidth="1"/>
    <col min="28" max="28" width="7.88671875" style="130" bestFit="1" customWidth="1"/>
    <col min="29" max="29" width="9.109375" style="130" bestFit="1" customWidth="1"/>
    <col min="30" max="31" width="11.5546875" style="107"/>
    <col min="32" max="32" width="9.33203125" style="130" bestFit="1" customWidth="1"/>
    <col min="33" max="33" width="7.6640625" style="130" bestFit="1" customWidth="1"/>
    <col min="34" max="34" width="6.109375" style="130" bestFit="1" customWidth="1"/>
    <col min="35" max="35" width="35.33203125" style="130" bestFit="1" customWidth="1"/>
    <col min="36" max="37" width="7" style="130" bestFit="1" customWidth="1"/>
    <col min="38" max="38" width="7.88671875" style="130" bestFit="1" customWidth="1"/>
    <col min="39" max="39" width="9.109375" style="130" bestFit="1" customWidth="1"/>
    <col min="40" max="40" width="7.88671875" style="130" bestFit="1" customWidth="1"/>
    <col min="41" max="41" width="9.109375" style="130" bestFit="1" customWidth="1"/>
    <col min="42" max="42" width="7.88671875" style="130" bestFit="1" customWidth="1"/>
    <col min="43" max="43" width="9.109375" style="130" bestFit="1" customWidth="1"/>
    <col min="44" max="45" width="11.5546875" style="107"/>
    <col min="46" max="46" width="67.33203125" style="111" bestFit="1" customWidth="1"/>
    <col min="47" max="47" width="3.5546875" style="111" bestFit="1" customWidth="1"/>
    <col min="48" max="49" width="11.5546875" style="107"/>
    <col min="50" max="57" width="11.5546875" style="111"/>
    <col min="58" max="67" width="11.5546875" style="107"/>
    <col min="68" max="16384" width="11.5546875" style="1"/>
  </cols>
  <sheetData>
    <row r="1" spans="2:67" ht="64.2" customHeight="1" x14ac:dyDescent="0.75">
      <c r="Q1" s="150" t="s">
        <v>127</v>
      </c>
      <c r="AF1" s="158" t="s">
        <v>126</v>
      </c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T1" s="108" t="s">
        <v>72</v>
      </c>
      <c r="AU1" s="109"/>
      <c r="AX1" s="110" t="s">
        <v>128</v>
      </c>
    </row>
    <row r="2" spans="2:67" ht="15" x14ac:dyDescent="0.25">
      <c r="B2" s="3" t="s">
        <v>48</v>
      </c>
      <c r="C2" s="156"/>
      <c r="D2" s="156"/>
      <c r="E2" s="156"/>
      <c r="F2" s="4"/>
      <c r="G2" s="151" t="s">
        <v>100</v>
      </c>
      <c r="H2" s="152"/>
      <c r="I2" s="152"/>
      <c r="J2" s="152"/>
      <c r="K2" s="152"/>
      <c r="L2" s="2"/>
      <c r="Q2" s="109" t="s">
        <v>47</v>
      </c>
      <c r="R2" s="109" t="s">
        <v>48</v>
      </c>
      <c r="S2" s="112" t="s">
        <v>49</v>
      </c>
      <c r="T2" s="112" t="s">
        <v>50</v>
      </c>
      <c r="U2" s="112" t="s">
        <v>51</v>
      </c>
      <c r="V2" s="113" t="s">
        <v>61</v>
      </c>
      <c r="W2" s="113" t="s">
        <v>62</v>
      </c>
      <c r="X2" s="113" t="s">
        <v>63</v>
      </c>
      <c r="Y2" s="113" t="s">
        <v>64</v>
      </c>
      <c r="Z2" s="113" t="s">
        <v>84</v>
      </c>
      <c r="AA2" s="113" t="s">
        <v>85</v>
      </c>
      <c r="AB2" s="113" t="s">
        <v>87</v>
      </c>
      <c r="AC2" s="113" t="s">
        <v>86</v>
      </c>
      <c r="AF2" s="112" t="s">
        <v>49</v>
      </c>
      <c r="AG2" s="112" t="s">
        <v>50</v>
      </c>
      <c r="AH2" s="112" t="s">
        <v>51</v>
      </c>
      <c r="AI2" s="109" t="s">
        <v>52</v>
      </c>
      <c r="AJ2" s="113" t="s">
        <v>61</v>
      </c>
      <c r="AK2" s="113" t="s">
        <v>62</v>
      </c>
      <c r="AL2" s="113" t="s">
        <v>63</v>
      </c>
      <c r="AM2" s="113" t="s">
        <v>64</v>
      </c>
      <c r="AN2" s="113" t="s">
        <v>84</v>
      </c>
      <c r="AO2" s="113" t="s">
        <v>85</v>
      </c>
      <c r="AP2" s="113" t="s">
        <v>87</v>
      </c>
      <c r="AQ2" s="113" t="s">
        <v>86</v>
      </c>
      <c r="AT2" s="114" t="s">
        <v>69</v>
      </c>
      <c r="AU2" s="132"/>
      <c r="AX2" s="115" t="s">
        <v>81</v>
      </c>
      <c r="AY2" s="115" t="s">
        <v>82</v>
      </c>
      <c r="AZ2" s="116">
        <v>0.5</v>
      </c>
      <c r="BA2" s="117">
        <v>0.65</v>
      </c>
      <c r="BB2" s="117">
        <v>0.8</v>
      </c>
      <c r="BC2" s="116">
        <v>1</v>
      </c>
      <c r="BD2" s="116">
        <v>2</v>
      </c>
      <c r="BE2" s="118" t="s">
        <v>105</v>
      </c>
    </row>
    <row r="3" spans="2:67" ht="15" x14ac:dyDescent="0.25">
      <c r="B3" s="3" t="s">
        <v>98</v>
      </c>
      <c r="C3" s="157"/>
      <c r="D3" s="157"/>
      <c r="E3" s="157"/>
      <c r="F3" s="4"/>
      <c r="G3" s="5" t="s">
        <v>99</v>
      </c>
      <c r="H3" s="6"/>
      <c r="I3" s="6"/>
      <c r="J3" s="6"/>
      <c r="K3" s="6"/>
      <c r="L3" s="2"/>
      <c r="Q3" s="109"/>
      <c r="R3" s="109"/>
      <c r="S3" s="112"/>
      <c r="T3" s="112"/>
      <c r="U3" s="112"/>
      <c r="V3" s="113"/>
      <c r="W3" s="113"/>
      <c r="X3" s="113"/>
      <c r="Y3" s="113"/>
      <c r="Z3" s="113"/>
      <c r="AA3" s="113"/>
      <c r="AB3" s="113"/>
      <c r="AC3" s="113"/>
      <c r="AF3" s="112">
        <v>1</v>
      </c>
      <c r="AG3" s="112">
        <v>41</v>
      </c>
      <c r="AH3" s="112">
        <v>35</v>
      </c>
      <c r="AI3" s="109" t="s">
        <v>2</v>
      </c>
      <c r="AJ3" s="113">
        <v>203.4</v>
      </c>
      <c r="AK3" s="113">
        <v>271.3</v>
      </c>
      <c r="AL3" s="113">
        <v>404.2</v>
      </c>
      <c r="AM3" s="113">
        <v>493.5</v>
      </c>
      <c r="AN3" s="113">
        <v>161.9</v>
      </c>
      <c r="AO3" s="113">
        <v>307.7</v>
      </c>
      <c r="AP3" s="113">
        <v>136.5</v>
      </c>
      <c r="AQ3" s="113">
        <v>257.39999999999998</v>
      </c>
      <c r="AT3" s="124"/>
      <c r="AU3" s="148"/>
      <c r="AX3" s="119" t="s">
        <v>81</v>
      </c>
      <c r="AY3" s="119" t="s">
        <v>109</v>
      </c>
      <c r="AZ3" s="119" t="s">
        <v>107</v>
      </c>
      <c r="BA3" s="120" t="s">
        <v>116</v>
      </c>
      <c r="BB3" s="120" t="s">
        <v>115</v>
      </c>
      <c r="BC3" s="119" t="s">
        <v>106</v>
      </c>
      <c r="BD3" s="119" t="s">
        <v>108</v>
      </c>
      <c r="BE3" s="121" t="s">
        <v>80</v>
      </c>
    </row>
    <row r="4" spans="2:67" ht="15" x14ac:dyDescent="0.25">
      <c r="B4" s="3" t="s">
        <v>101</v>
      </c>
      <c r="C4" s="157"/>
      <c r="D4" s="157"/>
      <c r="E4" s="157"/>
      <c r="F4" s="157"/>
      <c r="G4" s="157"/>
      <c r="H4" s="157"/>
      <c r="I4" s="157"/>
      <c r="J4" s="157"/>
      <c r="K4" s="157"/>
      <c r="Q4" s="109" t="s">
        <v>45</v>
      </c>
      <c r="R4" s="109" t="s">
        <v>0</v>
      </c>
      <c r="S4" s="112">
        <v>7</v>
      </c>
      <c r="T4" s="112">
        <f>VLOOKUP($S4,$AF$3:$AH$11,2)</f>
        <v>42</v>
      </c>
      <c r="U4" s="112">
        <f>VLOOKUP($S4,$AF$3:$AH$11,3)</f>
        <v>38</v>
      </c>
      <c r="V4" s="113">
        <f t="shared" ref="V4:V50" si="0">VLOOKUP($S4,$AF$3:$AQ$11,5)</f>
        <v>249.9</v>
      </c>
      <c r="W4" s="113">
        <f t="shared" ref="W4:W50" si="1">VLOOKUP($S4,$AF$3:$AQ$11,6)</f>
        <v>338.8</v>
      </c>
      <c r="X4" s="113">
        <f t="shared" ref="X4:X50" si="2">VLOOKUP($S4,$AF$3:$AQ$11,7)</f>
        <v>512.79999999999995</v>
      </c>
      <c r="Y4" s="113">
        <f t="shared" ref="Y4:Y50" si="3">VLOOKUP($S4,$AF$3:$AQ$11,8)</f>
        <v>629.70000000000005</v>
      </c>
      <c r="Z4" s="113">
        <f t="shared" ref="Z4:Z50" si="4">VLOOKUP($S4,$AF$3:$AQ$11,9)</f>
        <v>187.7</v>
      </c>
      <c r="AA4" s="113">
        <f t="shared" ref="AA4:AA50" si="5">VLOOKUP($S4,$AF$3:$AQ$11,10)</f>
        <v>364.7</v>
      </c>
      <c r="AB4" s="113">
        <f t="shared" ref="AB4:AB50" si="6">VLOOKUP($S4,$AF$3:$AQ$11,11)</f>
        <v>152.6</v>
      </c>
      <c r="AC4" s="113">
        <f t="shared" ref="AC4:AC50" si="7">VLOOKUP($S4,$AF$3:$AQ$11,12)</f>
        <v>293.10000000000002</v>
      </c>
      <c r="AF4" s="112">
        <v>2</v>
      </c>
      <c r="AG4" s="112">
        <v>41</v>
      </c>
      <c r="AH4" s="112">
        <v>36</v>
      </c>
      <c r="AI4" s="109" t="s">
        <v>53</v>
      </c>
      <c r="AJ4" s="113">
        <v>209.3</v>
      </c>
      <c r="AK4" s="113">
        <v>285.10000000000002</v>
      </c>
      <c r="AL4" s="113">
        <v>433.2</v>
      </c>
      <c r="AM4" s="113">
        <v>532.70000000000005</v>
      </c>
      <c r="AN4" s="113">
        <v>163.4</v>
      </c>
      <c r="AO4" s="113">
        <v>315.2</v>
      </c>
      <c r="AP4" s="113">
        <v>136.5</v>
      </c>
      <c r="AQ4" s="113">
        <v>257.39999999999998</v>
      </c>
      <c r="AT4" s="124" t="s">
        <v>75</v>
      </c>
      <c r="AU4" s="149">
        <v>0.5</v>
      </c>
      <c r="AX4" s="119" t="s">
        <v>81</v>
      </c>
      <c r="AY4" s="119" t="s">
        <v>110</v>
      </c>
      <c r="AZ4" s="123">
        <v>0.5</v>
      </c>
      <c r="BA4" s="120" t="s">
        <v>123</v>
      </c>
      <c r="BB4" s="120" t="s">
        <v>120</v>
      </c>
      <c r="BC4" s="123">
        <v>1</v>
      </c>
      <c r="BD4" s="123">
        <v>2</v>
      </c>
      <c r="BE4" s="121"/>
    </row>
    <row r="5" spans="2:67" ht="16.2" x14ac:dyDescent="0.35">
      <c r="B5" s="3"/>
      <c r="C5" s="4"/>
      <c r="D5" s="4"/>
      <c r="E5" s="4"/>
      <c r="F5" s="4"/>
      <c r="G5" s="2"/>
      <c r="H5" s="2"/>
      <c r="Q5" s="109" t="s">
        <v>45</v>
      </c>
      <c r="R5" s="109" t="s">
        <v>1</v>
      </c>
      <c r="S5" s="112">
        <v>5</v>
      </c>
      <c r="T5" s="112">
        <f t="shared" ref="T5:T50" si="8">VLOOKUP($S5,$AF$3:$AH$11,2)</f>
        <v>42</v>
      </c>
      <c r="U5" s="112">
        <f t="shared" ref="U5:U50" si="9">VLOOKUP($S5,$AF$3:$AH$11,3)</f>
        <v>37</v>
      </c>
      <c r="V5" s="113">
        <f t="shared" si="0"/>
        <v>244.8</v>
      </c>
      <c r="W5" s="113">
        <f t="shared" si="1"/>
        <v>348.2</v>
      </c>
      <c r="X5" s="113">
        <f t="shared" si="2"/>
        <v>550.29999999999995</v>
      </c>
      <c r="Y5" s="113">
        <f t="shared" si="3"/>
        <v>686</v>
      </c>
      <c r="Z5" s="113">
        <f t="shared" si="4"/>
        <v>181.9</v>
      </c>
      <c r="AA5" s="113">
        <f t="shared" si="5"/>
        <v>371.8</v>
      </c>
      <c r="AB5" s="113">
        <f t="shared" si="6"/>
        <v>147.9</v>
      </c>
      <c r="AC5" s="113">
        <f t="shared" si="7"/>
        <v>291.60000000000002</v>
      </c>
      <c r="AF5" s="112">
        <v>3</v>
      </c>
      <c r="AG5" s="112">
        <v>42</v>
      </c>
      <c r="AH5" s="112">
        <v>36</v>
      </c>
      <c r="AI5" s="109" t="s">
        <v>54</v>
      </c>
      <c r="AJ5" s="113">
        <v>221.2</v>
      </c>
      <c r="AK5" s="113">
        <v>293.3</v>
      </c>
      <c r="AL5" s="113">
        <v>434.4</v>
      </c>
      <c r="AM5" s="113">
        <v>529.1</v>
      </c>
      <c r="AN5" s="113">
        <v>170.8</v>
      </c>
      <c r="AO5" s="113">
        <v>317.3</v>
      </c>
      <c r="AP5" s="113">
        <v>141.19999999999999</v>
      </c>
      <c r="AQ5" s="113">
        <v>258.8</v>
      </c>
      <c r="AT5" s="124" t="s">
        <v>74</v>
      </c>
      <c r="AU5" s="149">
        <v>0.3</v>
      </c>
      <c r="AX5" s="115" t="s">
        <v>129</v>
      </c>
      <c r="AY5" s="115" t="s">
        <v>83</v>
      </c>
      <c r="AZ5" s="116">
        <v>1.1683183564311239</v>
      </c>
      <c r="BA5" s="125">
        <v>1.3</v>
      </c>
      <c r="BB5" s="125">
        <v>1.5</v>
      </c>
      <c r="BC5" s="116">
        <v>1.6629208782412392</v>
      </c>
      <c r="BD5" s="116">
        <v>2.3627319049543116</v>
      </c>
      <c r="BE5" s="126">
        <v>70</v>
      </c>
    </row>
    <row r="6" spans="2:67" ht="18" x14ac:dyDescent="0.35">
      <c r="B6" s="7" t="s">
        <v>88</v>
      </c>
      <c r="C6" s="4"/>
      <c r="D6" s="4"/>
      <c r="E6" s="4"/>
      <c r="F6" s="4"/>
      <c r="G6" s="2"/>
      <c r="H6" s="2"/>
      <c r="Q6" s="109" t="s">
        <v>46</v>
      </c>
      <c r="R6" s="109" t="s">
        <v>2</v>
      </c>
      <c r="S6" s="112">
        <v>1</v>
      </c>
      <c r="T6" s="112">
        <f t="shared" si="8"/>
        <v>41</v>
      </c>
      <c r="U6" s="112">
        <f t="shared" si="9"/>
        <v>35</v>
      </c>
      <c r="V6" s="113">
        <f t="shared" si="0"/>
        <v>203.4</v>
      </c>
      <c r="W6" s="113">
        <f t="shared" si="1"/>
        <v>271.3</v>
      </c>
      <c r="X6" s="113">
        <f t="shared" si="2"/>
        <v>404.2</v>
      </c>
      <c r="Y6" s="113">
        <f t="shared" si="3"/>
        <v>493.5</v>
      </c>
      <c r="Z6" s="113">
        <f t="shared" si="4"/>
        <v>161.9</v>
      </c>
      <c r="AA6" s="113">
        <f t="shared" si="5"/>
        <v>307.7</v>
      </c>
      <c r="AB6" s="113">
        <f t="shared" si="6"/>
        <v>136.5</v>
      </c>
      <c r="AC6" s="113">
        <f t="shared" si="7"/>
        <v>257.39999999999998</v>
      </c>
      <c r="AF6" s="112">
        <v>4</v>
      </c>
      <c r="AG6" s="112">
        <v>41</v>
      </c>
      <c r="AH6" s="112">
        <v>37</v>
      </c>
      <c r="AI6" s="109" t="s">
        <v>55</v>
      </c>
      <c r="AJ6" s="113">
        <v>244.8</v>
      </c>
      <c r="AK6" s="113">
        <v>348.2</v>
      </c>
      <c r="AL6" s="113">
        <v>550.29999999999995</v>
      </c>
      <c r="AM6" s="113">
        <v>686</v>
      </c>
      <c r="AN6" s="113">
        <v>181.9</v>
      </c>
      <c r="AO6" s="113">
        <v>371.8</v>
      </c>
      <c r="AP6" s="113">
        <v>147.9</v>
      </c>
      <c r="AQ6" s="113">
        <v>291.60000000000002</v>
      </c>
      <c r="AT6" s="124" t="s">
        <v>73</v>
      </c>
      <c r="AU6" s="149">
        <v>0.5</v>
      </c>
      <c r="AX6" s="115" t="s">
        <v>129</v>
      </c>
      <c r="AY6" s="115" t="s">
        <v>83</v>
      </c>
      <c r="AZ6" s="116">
        <v>1.5203931651192364</v>
      </c>
      <c r="BA6" s="125">
        <v>1.7</v>
      </c>
      <c r="BB6" s="125">
        <v>1.9</v>
      </c>
      <c r="BC6" s="116">
        <v>2.1632047729893893</v>
      </c>
      <c r="BD6" s="116">
        <v>3.0726719544918177</v>
      </c>
      <c r="BE6" s="126">
        <v>80</v>
      </c>
    </row>
    <row r="7" spans="2:67" ht="16.2" x14ac:dyDescent="0.35">
      <c r="Q7" s="109" t="s">
        <v>18</v>
      </c>
      <c r="R7" s="109" t="s">
        <v>3</v>
      </c>
      <c r="S7" s="112">
        <v>7</v>
      </c>
      <c r="T7" s="112">
        <f t="shared" si="8"/>
        <v>42</v>
      </c>
      <c r="U7" s="112">
        <f t="shared" si="9"/>
        <v>38</v>
      </c>
      <c r="V7" s="113">
        <f t="shared" si="0"/>
        <v>249.9</v>
      </c>
      <c r="W7" s="113">
        <f t="shared" si="1"/>
        <v>338.8</v>
      </c>
      <c r="X7" s="113">
        <f t="shared" si="2"/>
        <v>512.79999999999995</v>
      </c>
      <c r="Y7" s="113">
        <f t="shared" si="3"/>
        <v>629.70000000000005</v>
      </c>
      <c r="Z7" s="113">
        <f t="shared" si="4"/>
        <v>187.7</v>
      </c>
      <c r="AA7" s="113">
        <f t="shared" si="5"/>
        <v>364.7</v>
      </c>
      <c r="AB7" s="113">
        <f t="shared" si="6"/>
        <v>152.6</v>
      </c>
      <c r="AC7" s="113">
        <f t="shared" si="7"/>
        <v>293.10000000000002</v>
      </c>
      <c r="AF7" s="112">
        <v>5</v>
      </c>
      <c r="AG7" s="112">
        <v>42</v>
      </c>
      <c r="AH7" s="112">
        <v>37</v>
      </c>
      <c r="AI7" s="109" t="s">
        <v>56</v>
      </c>
      <c r="AJ7" s="113">
        <v>244.8</v>
      </c>
      <c r="AK7" s="113">
        <v>348.2</v>
      </c>
      <c r="AL7" s="113">
        <v>550.29999999999995</v>
      </c>
      <c r="AM7" s="113">
        <v>686</v>
      </c>
      <c r="AN7" s="113">
        <v>181.9</v>
      </c>
      <c r="AO7" s="113">
        <v>371.8</v>
      </c>
      <c r="AP7" s="113">
        <v>147.9</v>
      </c>
      <c r="AQ7" s="113">
        <v>291.60000000000002</v>
      </c>
      <c r="AT7" s="124" t="s">
        <v>130</v>
      </c>
      <c r="AU7" s="149">
        <v>1</v>
      </c>
      <c r="AX7" s="115" t="s">
        <v>129</v>
      </c>
      <c r="AY7" s="115" t="s">
        <v>83</v>
      </c>
      <c r="AZ7" s="116">
        <v>1.7480483168091745</v>
      </c>
      <c r="BA7" s="125">
        <v>2</v>
      </c>
      <c r="BB7" s="125">
        <v>2.2000000000000002</v>
      </c>
      <c r="BC7" s="116">
        <v>2.486623521772072</v>
      </c>
      <c r="BD7" s="116">
        <v>3.5315547557221807</v>
      </c>
      <c r="BE7" s="126">
        <v>90</v>
      </c>
    </row>
    <row r="8" spans="2:67" s="94" customFormat="1" ht="16.8" x14ac:dyDescent="0.35">
      <c r="B8" s="159" t="s">
        <v>118</v>
      </c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P8" s="127"/>
      <c r="Q8" s="109" t="s">
        <v>18</v>
      </c>
      <c r="R8" s="109" t="s">
        <v>4</v>
      </c>
      <c r="S8" s="112">
        <v>6</v>
      </c>
      <c r="T8" s="112">
        <f t="shared" si="8"/>
        <v>41</v>
      </c>
      <c r="U8" s="112">
        <f t="shared" si="9"/>
        <v>38</v>
      </c>
      <c r="V8" s="113">
        <f t="shared" si="0"/>
        <v>249.9</v>
      </c>
      <c r="W8" s="113">
        <f t="shared" si="1"/>
        <v>338.8</v>
      </c>
      <c r="X8" s="113">
        <f t="shared" si="2"/>
        <v>512.79999999999995</v>
      </c>
      <c r="Y8" s="113">
        <f t="shared" si="3"/>
        <v>629.70000000000005</v>
      </c>
      <c r="Z8" s="113">
        <f t="shared" si="4"/>
        <v>187.7</v>
      </c>
      <c r="AA8" s="113">
        <f t="shared" si="5"/>
        <v>364.7</v>
      </c>
      <c r="AB8" s="113">
        <f t="shared" si="6"/>
        <v>152.6</v>
      </c>
      <c r="AC8" s="113">
        <f t="shared" si="7"/>
        <v>263.10000000000002</v>
      </c>
      <c r="AD8" s="127"/>
      <c r="AE8" s="127"/>
      <c r="AF8" s="112">
        <v>6</v>
      </c>
      <c r="AG8" s="112">
        <v>41</v>
      </c>
      <c r="AH8" s="112">
        <v>38</v>
      </c>
      <c r="AI8" s="109" t="s">
        <v>57</v>
      </c>
      <c r="AJ8" s="113">
        <v>249.9</v>
      </c>
      <c r="AK8" s="113">
        <v>338.8</v>
      </c>
      <c r="AL8" s="113">
        <v>512.79999999999995</v>
      </c>
      <c r="AM8" s="113">
        <v>629.70000000000005</v>
      </c>
      <c r="AN8" s="113">
        <v>187.7</v>
      </c>
      <c r="AO8" s="113">
        <v>364.7</v>
      </c>
      <c r="AP8" s="113">
        <v>152.6</v>
      </c>
      <c r="AQ8" s="113">
        <v>263.10000000000002</v>
      </c>
      <c r="AR8" s="127"/>
      <c r="AS8" s="127"/>
      <c r="AT8" s="114" t="s">
        <v>70</v>
      </c>
      <c r="AU8" s="149"/>
      <c r="AV8" s="127"/>
      <c r="AW8" s="127"/>
      <c r="AX8" s="115" t="s">
        <v>129</v>
      </c>
      <c r="AY8" s="115" t="s">
        <v>83</v>
      </c>
      <c r="AZ8" s="116">
        <v>2.9475504129113514</v>
      </c>
      <c r="BA8" s="125">
        <v>3.3</v>
      </c>
      <c r="BB8" s="125">
        <v>3.7</v>
      </c>
      <c r="BC8" s="116">
        <v>4.190088765423301</v>
      </c>
      <c r="BD8" s="116">
        <v>5.947886099961031</v>
      </c>
      <c r="BE8" s="126">
        <v>100</v>
      </c>
      <c r="BF8" s="127"/>
      <c r="BG8" s="127"/>
      <c r="BH8" s="127"/>
      <c r="BI8" s="127"/>
      <c r="BJ8" s="127"/>
      <c r="BK8" s="127"/>
      <c r="BL8" s="127"/>
      <c r="BM8" s="127"/>
      <c r="BN8" s="127"/>
      <c r="BO8" s="127"/>
    </row>
    <row r="9" spans="2:67" s="94" customFormat="1" ht="16.2" x14ac:dyDescent="0.35">
      <c r="B9" s="159" t="s">
        <v>89</v>
      </c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P9" s="127"/>
      <c r="Q9" s="109" t="s">
        <v>46</v>
      </c>
      <c r="R9" s="109" t="s">
        <v>5</v>
      </c>
      <c r="S9" s="112">
        <v>2</v>
      </c>
      <c r="T9" s="112">
        <f t="shared" si="8"/>
        <v>41</v>
      </c>
      <c r="U9" s="112">
        <f t="shared" si="9"/>
        <v>36</v>
      </c>
      <c r="V9" s="113">
        <f t="shared" si="0"/>
        <v>209.3</v>
      </c>
      <c r="W9" s="113">
        <f t="shared" si="1"/>
        <v>285.10000000000002</v>
      </c>
      <c r="X9" s="113">
        <f t="shared" si="2"/>
        <v>433.2</v>
      </c>
      <c r="Y9" s="113">
        <f t="shared" si="3"/>
        <v>532.70000000000005</v>
      </c>
      <c r="Z9" s="113">
        <f t="shared" si="4"/>
        <v>163.4</v>
      </c>
      <c r="AA9" s="113">
        <f t="shared" si="5"/>
        <v>315.2</v>
      </c>
      <c r="AB9" s="113">
        <f t="shared" si="6"/>
        <v>136.5</v>
      </c>
      <c r="AC9" s="113">
        <f t="shared" si="7"/>
        <v>257.39999999999998</v>
      </c>
      <c r="AD9" s="127"/>
      <c r="AE9" s="127"/>
      <c r="AF9" s="112">
        <v>7</v>
      </c>
      <c r="AG9" s="112">
        <v>42</v>
      </c>
      <c r="AH9" s="112">
        <v>38</v>
      </c>
      <c r="AI9" s="109" t="s">
        <v>58</v>
      </c>
      <c r="AJ9" s="113">
        <v>249.9</v>
      </c>
      <c r="AK9" s="113">
        <v>338.8</v>
      </c>
      <c r="AL9" s="113">
        <v>512.79999999999995</v>
      </c>
      <c r="AM9" s="113">
        <v>629.70000000000005</v>
      </c>
      <c r="AN9" s="113">
        <v>187.7</v>
      </c>
      <c r="AO9" s="113">
        <v>364.7</v>
      </c>
      <c r="AP9" s="113">
        <v>152.6</v>
      </c>
      <c r="AQ9" s="113">
        <v>293.10000000000002</v>
      </c>
      <c r="AR9" s="127"/>
      <c r="AS9" s="127"/>
      <c r="AT9" s="114"/>
      <c r="AU9" s="149"/>
      <c r="AV9" s="127"/>
      <c r="AW9" s="127"/>
      <c r="AX9" s="115" t="s">
        <v>129</v>
      </c>
      <c r="AY9" s="115" t="s">
        <v>83</v>
      </c>
      <c r="AZ9" s="116">
        <v>4.5585457963038909</v>
      </c>
      <c r="BA9" s="125">
        <v>5.2</v>
      </c>
      <c r="BB9" s="125">
        <v>5.8</v>
      </c>
      <c r="BC9" s="116">
        <v>6.4769280879021656</v>
      </c>
      <c r="BD9" s="116">
        <v>9.1906837126717384</v>
      </c>
      <c r="BE9" s="126">
        <v>125</v>
      </c>
      <c r="BF9" s="127"/>
      <c r="BG9" s="127"/>
      <c r="BH9" s="127"/>
      <c r="BI9" s="127"/>
      <c r="BJ9" s="127"/>
      <c r="BK9" s="127"/>
      <c r="BL9" s="127"/>
      <c r="BM9" s="127"/>
      <c r="BN9" s="127"/>
      <c r="BO9" s="127"/>
    </row>
    <row r="10" spans="2:67" s="94" customFormat="1" ht="16.8" x14ac:dyDescent="0.35">
      <c r="B10" s="159" t="s">
        <v>119</v>
      </c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P10" s="127"/>
      <c r="Q10" s="109" t="s">
        <v>18</v>
      </c>
      <c r="R10" s="109" t="s">
        <v>6</v>
      </c>
      <c r="S10" s="112">
        <v>8</v>
      </c>
      <c r="T10" s="112">
        <f t="shared" si="8"/>
        <v>41</v>
      </c>
      <c r="U10" s="112">
        <f t="shared" si="9"/>
        <v>39</v>
      </c>
      <c r="V10" s="113">
        <f t="shared" si="0"/>
        <v>248.6</v>
      </c>
      <c r="W10" s="113">
        <f t="shared" si="1"/>
        <v>327.5</v>
      </c>
      <c r="X10" s="113">
        <f t="shared" si="2"/>
        <v>481.9</v>
      </c>
      <c r="Y10" s="113">
        <f t="shared" si="3"/>
        <v>585.6</v>
      </c>
      <c r="Z10" s="113">
        <f t="shared" si="4"/>
        <v>191.1</v>
      </c>
      <c r="AA10" s="113">
        <f t="shared" si="5"/>
        <v>358</v>
      </c>
      <c r="AB10" s="113">
        <f t="shared" si="6"/>
        <v>157.30000000000001</v>
      </c>
      <c r="AC10" s="113">
        <f t="shared" si="7"/>
        <v>294.60000000000002</v>
      </c>
      <c r="AD10" s="127"/>
      <c r="AE10" s="127"/>
      <c r="AF10" s="112">
        <v>8</v>
      </c>
      <c r="AG10" s="112">
        <v>41</v>
      </c>
      <c r="AH10" s="112">
        <v>39</v>
      </c>
      <c r="AI10" s="109" t="s">
        <v>59</v>
      </c>
      <c r="AJ10" s="113">
        <v>248.6</v>
      </c>
      <c r="AK10" s="113">
        <v>327.5</v>
      </c>
      <c r="AL10" s="113">
        <v>481.9</v>
      </c>
      <c r="AM10" s="113">
        <v>585.6</v>
      </c>
      <c r="AN10" s="113">
        <v>191.1</v>
      </c>
      <c r="AO10" s="113">
        <v>358</v>
      </c>
      <c r="AP10" s="113">
        <v>157.30000000000001</v>
      </c>
      <c r="AQ10" s="113">
        <v>294.60000000000002</v>
      </c>
      <c r="AR10" s="127"/>
      <c r="AS10" s="127"/>
      <c r="AT10" s="124" t="s">
        <v>76</v>
      </c>
      <c r="AU10" s="149">
        <v>1</v>
      </c>
      <c r="AV10" s="127"/>
      <c r="AW10" s="127"/>
      <c r="AX10" s="115" t="s">
        <v>129</v>
      </c>
      <c r="AY10" s="115" t="s">
        <v>83</v>
      </c>
      <c r="AZ10" s="116">
        <v>9.0293137583689713</v>
      </c>
      <c r="BA10" s="125">
        <v>10.3</v>
      </c>
      <c r="BB10" s="125">
        <v>11.5</v>
      </c>
      <c r="BC10" s="116">
        <v>12.820252516433818</v>
      </c>
      <c r="BD10" s="116">
        <v>18.182575447672651</v>
      </c>
      <c r="BE10" s="126">
        <v>150</v>
      </c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</row>
    <row r="11" spans="2:67" ht="16.8" thickBot="1" x14ac:dyDescent="0.4">
      <c r="C11" s="4"/>
      <c r="D11" s="4"/>
      <c r="E11" s="4"/>
      <c r="F11" s="4"/>
      <c r="Q11" s="109" t="s">
        <v>45</v>
      </c>
      <c r="R11" s="109" t="s">
        <v>7</v>
      </c>
      <c r="S11" s="112">
        <v>2</v>
      </c>
      <c r="T11" s="112">
        <f t="shared" si="8"/>
        <v>41</v>
      </c>
      <c r="U11" s="112">
        <f t="shared" si="9"/>
        <v>36</v>
      </c>
      <c r="V11" s="113">
        <f t="shared" si="0"/>
        <v>209.3</v>
      </c>
      <c r="W11" s="113">
        <f t="shared" si="1"/>
        <v>285.10000000000002</v>
      </c>
      <c r="X11" s="113">
        <f t="shared" si="2"/>
        <v>433.2</v>
      </c>
      <c r="Y11" s="113">
        <f t="shared" si="3"/>
        <v>532.70000000000005</v>
      </c>
      <c r="Z11" s="113">
        <f t="shared" si="4"/>
        <v>163.4</v>
      </c>
      <c r="AA11" s="113">
        <f t="shared" si="5"/>
        <v>315.2</v>
      </c>
      <c r="AB11" s="113">
        <f t="shared" si="6"/>
        <v>136.5</v>
      </c>
      <c r="AC11" s="113">
        <f t="shared" si="7"/>
        <v>257.39999999999998</v>
      </c>
      <c r="AF11" s="112">
        <v>9</v>
      </c>
      <c r="AG11" s="112">
        <v>42</v>
      </c>
      <c r="AH11" s="112">
        <v>39</v>
      </c>
      <c r="AI11" s="109" t="s">
        <v>60</v>
      </c>
      <c r="AJ11" s="113">
        <v>236.8</v>
      </c>
      <c r="AK11" s="113">
        <v>329.5</v>
      </c>
      <c r="AL11" s="113">
        <v>510.7</v>
      </c>
      <c r="AM11" s="113">
        <v>632.5</v>
      </c>
      <c r="AN11" s="113">
        <v>180</v>
      </c>
      <c r="AO11" s="113">
        <v>362.4</v>
      </c>
      <c r="AP11" s="113">
        <v>147.9</v>
      </c>
      <c r="AQ11" s="113">
        <v>291.60000000000002</v>
      </c>
      <c r="AT11" s="124" t="s">
        <v>77</v>
      </c>
      <c r="AU11" s="149">
        <v>0.7</v>
      </c>
      <c r="AX11" s="115" t="s">
        <v>129</v>
      </c>
      <c r="AY11" s="115" t="s">
        <v>83</v>
      </c>
      <c r="AZ11" s="116">
        <v>16.707631527157154</v>
      </c>
      <c r="BA11" s="125">
        <v>19</v>
      </c>
      <c r="BB11" s="125">
        <v>21.2</v>
      </c>
      <c r="BC11" s="116">
        <v>23.7</v>
      </c>
      <c r="BD11" s="116">
        <v>33.613543432025558</v>
      </c>
      <c r="BE11" s="126">
        <v>200</v>
      </c>
    </row>
    <row r="12" spans="2:67" s="9" customFormat="1" ht="22.8" thickBot="1" x14ac:dyDescent="0.4">
      <c r="B12" s="183" t="s">
        <v>66</v>
      </c>
      <c r="C12" s="188" t="s">
        <v>124</v>
      </c>
      <c r="D12" s="8"/>
      <c r="E12" s="8"/>
      <c r="F12" s="8"/>
      <c r="G12" s="175" t="s">
        <v>90</v>
      </c>
      <c r="H12" s="175"/>
      <c r="I12" s="175" t="s">
        <v>92</v>
      </c>
      <c r="J12" s="172"/>
      <c r="K12" s="160" t="s">
        <v>94</v>
      </c>
      <c r="L12" s="161"/>
      <c r="P12" s="128"/>
      <c r="Q12" s="109" t="s">
        <v>45</v>
      </c>
      <c r="R12" s="109" t="s">
        <v>8</v>
      </c>
      <c r="S12" s="112">
        <v>4</v>
      </c>
      <c r="T12" s="112">
        <f t="shared" si="8"/>
        <v>41</v>
      </c>
      <c r="U12" s="112">
        <f t="shared" si="9"/>
        <v>37</v>
      </c>
      <c r="V12" s="113">
        <f t="shared" si="0"/>
        <v>244.8</v>
      </c>
      <c r="W12" s="113">
        <f t="shared" si="1"/>
        <v>348.2</v>
      </c>
      <c r="X12" s="113">
        <f t="shared" si="2"/>
        <v>550.29999999999995</v>
      </c>
      <c r="Y12" s="113">
        <f t="shared" si="3"/>
        <v>686</v>
      </c>
      <c r="Z12" s="113">
        <f t="shared" si="4"/>
        <v>181.9</v>
      </c>
      <c r="AA12" s="113">
        <f t="shared" si="5"/>
        <v>371.8</v>
      </c>
      <c r="AB12" s="113">
        <f t="shared" si="6"/>
        <v>147.9</v>
      </c>
      <c r="AC12" s="113">
        <f t="shared" si="7"/>
        <v>291.60000000000002</v>
      </c>
      <c r="AD12" s="128"/>
      <c r="AE12" s="128"/>
      <c r="AF12" s="112"/>
      <c r="AG12" s="112"/>
      <c r="AH12" s="112"/>
      <c r="AI12" s="129"/>
      <c r="AJ12" s="113"/>
      <c r="AK12" s="113"/>
      <c r="AL12" s="113"/>
      <c r="AM12" s="113"/>
      <c r="AN12" s="113"/>
      <c r="AO12" s="113"/>
      <c r="AP12" s="113"/>
      <c r="AQ12" s="113"/>
      <c r="AR12" s="128"/>
      <c r="AS12" s="128"/>
      <c r="AT12" s="124" t="s">
        <v>78</v>
      </c>
      <c r="AU12" s="149">
        <v>0.6</v>
      </c>
      <c r="AV12" s="128"/>
      <c r="AW12" s="128"/>
      <c r="AX12" s="115" t="s">
        <v>129</v>
      </c>
      <c r="AY12" s="115" t="s">
        <v>83</v>
      </c>
      <c r="AZ12" s="116">
        <v>22.8</v>
      </c>
      <c r="BA12" s="125">
        <v>26</v>
      </c>
      <c r="BB12" s="125">
        <v>29</v>
      </c>
      <c r="BC12" s="116">
        <v>32.4</v>
      </c>
      <c r="BD12" s="116">
        <v>45.9</v>
      </c>
      <c r="BE12" s="126">
        <v>225</v>
      </c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</row>
    <row r="13" spans="2:67" ht="16.2" x14ac:dyDescent="0.35">
      <c r="B13" s="184">
        <v>1</v>
      </c>
      <c r="C13" s="153"/>
      <c r="D13" s="153"/>
      <c r="E13" s="153"/>
      <c r="F13" s="153"/>
      <c r="G13" s="189"/>
      <c r="H13" s="180" t="s">
        <v>71</v>
      </c>
      <c r="I13" s="176" t="str">
        <f>IF(C13="","",VLOOKUP(C13,$AT$3:$AU$7,2))</f>
        <v/>
      </c>
      <c r="J13" s="173" t="s">
        <v>91</v>
      </c>
      <c r="K13" s="101" t="str">
        <f>IF(OR(G13="",I13=""),"",I13*G13)</f>
        <v/>
      </c>
      <c r="L13" s="10" t="s">
        <v>93</v>
      </c>
      <c r="Q13" s="109" t="s">
        <v>45</v>
      </c>
      <c r="R13" s="109" t="s">
        <v>9</v>
      </c>
      <c r="S13" s="112">
        <v>4</v>
      </c>
      <c r="T13" s="112">
        <f t="shared" si="8"/>
        <v>41</v>
      </c>
      <c r="U13" s="112">
        <f t="shared" si="9"/>
        <v>37</v>
      </c>
      <c r="V13" s="113">
        <f t="shared" si="0"/>
        <v>244.8</v>
      </c>
      <c r="W13" s="113">
        <f t="shared" si="1"/>
        <v>348.2</v>
      </c>
      <c r="X13" s="113">
        <f t="shared" si="2"/>
        <v>550.29999999999995</v>
      </c>
      <c r="Y13" s="113">
        <f t="shared" si="3"/>
        <v>686</v>
      </c>
      <c r="Z13" s="113">
        <f t="shared" si="4"/>
        <v>181.9</v>
      </c>
      <c r="AA13" s="113">
        <f t="shared" si="5"/>
        <v>371.8</v>
      </c>
      <c r="AB13" s="113">
        <f t="shared" si="6"/>
        <v>147.9</v>
      </c>
      <c r="AC13" s="113">
        <f t="shared" si="7"/>
        <v>291.60000000000002</v>
      </c>
      <c r="AF13" s="112"/>
      <c r="AG13" s="112"/>
      <c r="AH13" s="112"/>
      <c r="AI13" s="129"/>
      <c r="AJ13" s="113"/>
      <c r="AK13" s="113"/>
      <c r="AL13" s="113"/>
      <c r="AM13" s="113"/>
      <c r="AN13" s="113"/>
      <c r="AO13" s="113"/>
      <c r="AP13" s="113"/>
      <c r="AQ13" s="113"/>
      <c r="AT13" s="124" t="s">
        <v>79</v>
      </c>
      <c r="AU13" s="149">
        <v>0.3</v>
      </c>
      <c r="AX13" s="115" t="s">
        <v>129</v>
      </c>
      <c r="AY13" s="115" t="s">
        <v>83</v>
      </c>
      <c r="AZ13" s="116">
        <v>30.2</v>
      </c>
      <c r="BA13" s="125">
        <v>34.4</v>
      </c>
      <c r="BB13" s="125">
        <v>38.299999999999997</v>
      </c>
      <c r="BC13" s="116">
        <v>42.8</v>
      </c>
      <c r="BD13" s="116">
        <v>60.7</v>
      </c>
      <c r="BE13" s="126">
        <v>250</v>
      </c>
    </row>
    <row r="14" spans="2:67" ht="16.2" x14ac:dyDescent="0.35">
      <c r="B14" s="185">
        <v>2</v>
      </c>
      <c r="C14" s="154"/>
      <c r="D14" s="154"/>
      <c r="E14" s="154"/>
      <c r="F14" s="154"/>
      <c r="G14" s="190"/>
      <c r="H14" s="181" t="s">
        <v>71</v>
      </c>
      <c r="I14" s="177" t="str">
        <f>IF(C14="","",VLOOKUP(C14,$AT$3:$AU$7,2))</f>
        <v/>
      </c>
      <c r="J14" s="27" t="s">
        <v>91</v>
      </c>
      <c r="K14" s="102" t="str">
        <f>IF(OR(G14="",I14=""),"",I14*G14)</f>
        <v/>
      </c>
      <c r="L14" s="11" t="s">
        <v>93</v>
      </c>
      <c r="Q14" s="109" t="s">
        <v>18</v>
      </c>
      <c r="R14" s="109" t="s">
        <v>10</v>
      </c>
      <c r="S14" s="112">
        <v>6</v>
      </c>
      <c r="T14" s="112">
        <f t="shared" si="8"/>
        <v>41</v>
      </c>
      <c r="U14" s="112">
        <f t="shared" si="9"/>
        <v>38</v>
      </c>
      <c r="V14" s="113">
        <f t="shared" si="0"/>
        <v>249.9</v>
      </c>
      <c r="W14" s="113">
        <f t="shared" si="1"/>
        <v>338.8</v>
      </c>
      <c r="X14" s="113">
        <f t="shared" si="2"/>
        <v>512.79999999999995</v>
      </c>
      <c r="Y14" s="113">
        <f t="shared" si="3"/>
        <v>629.70000000000005</v>
      </c>
      <c r="Z14" s="113">
        <f t="shared" si="4"/>
        <v>187.7</v>
      </c>
      <c r="AA14" s="113">
        <f t="shared" si="5"/>
        <v>364.7</v>
      </c>
      <c r="AB14" s="113">
        <f t="shared" si="6"/>
        <v>152.6</v>
      </c>
      <c r="AC14" s="113">
        <f t="shared" si="7"/>
        <v>263.10000000000002</v>
      </c>
      <c r="AF14" s="112"/>
      <c r="AG14" s="112"/>
      <c r="AH14" s="112"/>
      <c r="AI14" s="129"/>
      <c r="AJ14" s="113"/>
      <c r="AK14" s="113"/>
      <c r="AL14" s="113"/>
      <c r="AM14" s="113"/>
      <c r="AN14" s="113"/>
      <c r="AO14" s="113"/>
      <c r="AP14" s="113"/>
      <c r="AQ14" s="113"/>
      <c r="AT14" s="124" t="s">
        <v>67</v>
      </c>
      <c r="AU14" s="149">
        <v>0.5</v>
      </c>
      <c r="AX14" s="115" t="s">
        <v>129</v>
      </c>
      <c r="AY14" s="115" t="s">
        <v>83</v>
      </c>
      <c r="AZ14" s="116">
        <v>55.8</v>
      </c>
      <c r="BA14" s="125">
        <v>63.6</v>
      </c>
      <c r="BB14" s="125">
        <v>70.7</v>
      </c>
      <c r="BC14" s="116">
        <v>79.099999999999994</v>
      </c>
      <c r="BD14" s="116">
        <v>112.1</v>
      </c>
      <c r="BE14" s="126">
        <v>300</v>
      </c>
    </row>
    <row r="15" spans="2:67" ht="15" x14ac:dyDescent="0.25">
      <c r="B15" s="185">
        <v>3</v>
      </c>
      <c r="C15" s="154"/>
      <c r="D15" s="154"/>
      <c r="E15" s="154"/>
      <c r="F15" s="154"/>
      <c r="G15" s="190"/>
      <c r="H15" s="181" t="s">
        <v>71</v>
      </c>
      <c r="I15" s="177" t="str">
        <f>IF(C15="","",VLOOKUP(C15,$AT$3:$AU$7,2))</f>
        <v/>
      </c>
      <c r="J15" s="27" t="s">
        <v>91</v>
      </c>
      <c r="K15" s="102" t="str">
        <f>IF(OR(G15="",I15=""),"",I15*G15)</f>
        <v/>
      </c>
      <c r="L15" s="11" t="s">
        <v>93</v>
      </c>
      <c r="Q15" s="109" t="s">
        <v>18</v>
      </c>
      <c r="R15" s="109" t="s">
        <v>11</v>
      </c>
      <c r="S15" s="112">
        <v>9</v>
      </c>
      <c r="T15" s="112">
        <f t="shared" si="8"/>
        <v>42</v>
      </c>
      <c r="U15" s="112">
        <f t="shared" si="9"/>
        <v>39</v>
      </c>
      <c r="V15" s="113">
        <f t="shared" si="0"/>
        <v>236.8</v>
      </c>
      <c r="W15" s="113">
        <f t="shared" si="1"/>
        <v>329.5</v>
      </c>
      <c r="X15" s="113">
        <f t="shared" si="2"/>
        <v>510.7</v>
      </c>
      <c r="Y15" s="113">
        <f t="shared" si="3"/>
        <v>632.5</v>
      </c>
      <c r="Z15" s="113">
        <f t="shared" si="4"/>
        <v>180</v>
      </c>
      <c r="AA15" s="113">
        <f t="shared" si="5"/>
        <v>362.4</v>
      </c>
      <c r="AB15" s="113">
        <f t="shared" si="6"/>
        <v>147.9</v>
      </c>
      <c r="AC15" s="113">
        <f t="shared" si="7"/>
        <v>291.60000000000002</v>
      </c>
      <c r="AT15" s="114"/>
      <c r="AU15" s="122"/>
    </row>
    <row r="16" spans="2:67" s="3" customFormat="1" ht="15.6" thickBot="1" x14ac:dyDescent="0.3">
      <c r="B16" s="186">
        <v>4</v>
      </c>
      <c r="C16" s="155"/>
      <c r="D16" s="155"/>
      <c r="E16" s="155"/>
      <c r="F16" s="155"/>
      <c r="G16" s="191"/>
      <c r="H16" s="182" t="s">
        <v>71</v>
      </c>
      <c r="I16" s="178" t="str">
        <f>IF(C16="","",VLOOKUP(C16,$AT$3:$AU$7,2))</f>
        <v/>
      </c>
      <c r="J16" s="29" t="s">
        <v>91</v>
      </c>
      <c r="K16" s="103" t="str">
        <f>IF(OR(G16="",I16=""),"",I16*G16)</f>
        <v/>
      </c>
      <c r="L16" s="12" t="s">
        <v>93</v>
      </c>
      <c r="P16" s="131"/>
      <c r="Q16" s="109" t="s">
        <v>45</v>
      </c>
      <c r="R16" s="109" t="s">
        <v>12</v>
      </c>
      <c r="S16" s="112">
        <v>4</v>
      </c>
      <c r="T16" s="112">
        <f t="shared" si="8"/>
        <v>41</v>
      </c>
      <c r="U16" s="112">
        <f t="shared" si="9"/>
        <v>37</v>
      </c>
      <c r="V16" s="113">
        <f t="shared" si="0"/>
        <v>244.8</v>
      </c>
      <c r="W16" s="113">
        <f t="shared" si="1"/>
        <v>348.2</v>
      </c>
      <c r="X16" s="113">
        <f t="shared" si="2"/>
        <v>550.29999999999995</v>
      </c>
      <c r="Y16" s="113">
        <f t="shared" si="3"/>
        <v>686</v>
      </c>
      <c r="Z16" s="113">
        <f t="shared" si="4"/>
        <v>181.9</v>
      </c>
      <c r="AA16" s="113">
        <f t="shared" si="5"/>
        <v>371.8</v>
      </c>
      <c r="AB16" s="113">
        <f t="shared" si="6"/>
        <v>147.9</v>
      </c>
      <c r="AC16" s="113">
        <f t="shared" si="7"/>
        <v>291.60000000000002</v>
      </c>
      <c r="AD16" s="131"/>
      <c r="AE16" s="131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1"/>
      <c r="AS16" s="131"/>
      <c r="AT16" s="114"/>
      <c r="AU16" s="122"/>
      <c r="AV16" s="131"/>
      <c r="AW16" s="131"/>
      <c r="AX16" s="133"/>
      <c r="AY16" s="133"/>
      <c r="AZ16" s="133"/>
      <c r="BA16" s="133"/>
      <c r="BB16" s="133"/>
      <c r="BC16" s="133"/>
      <c r="BD16" s="133"/>
      <c r="BE16" s="133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</row>
    <row r="17" spans="2:67" s="3" customFormat="1" ht="18" thickTop="1" x14ac:dyDescent="0.45">
      <c r="B17" s="13"/>
      <c r="C17" s="99" t="s">
        <v>102</v>
      </c>
      <c r="D17" s="99"/>
      <c r="E17" s="99"/>
      <c r="F17" s="99"/>
      <c r="G17" s="99"/>
      <c r="H17" s="99"/>
      <c r="I17" s="99"/>
      <c r="J17" s="173" t="s">
        <v>91</v>
      </c>
      <c r="K17" s="104">
        <f>SUM(K13:K16)</f>
        <v>0</v>
      </c>
      <c r="L17" s="10" t="s">
        <v>93</v>
      </c>
      <c r="P17" s="131"/>
      <c r="Q17" s="109" t="s">
        <v>45</v>
      </c>
      <c r="R17" s="109" t="s">
        <v>13</v>
      </c>
      <c r="S17" s="112">
        <v>5</v>
      </c>
      <c r="T17" s="112">
        <f t="shared" si="8"/>
        <v>42</v>
      </c>
      <c r="U17" s="112">
        <f t="shared" si="9"/>
        <v>37</v>
      </c>
      <c r="V17" s="113">
        <f t="shared" si="0"/>
        <v>244.8</v>
      </c>
      <c r="W17" s="113">
        <f t="shared" si="1"/>
        <v>348.2</v>
      </c>
      <c r="X17" s="113">
        <f t="shared" si="2"/>
        <v>550.29999999999995</v>
      </c>
      <c r="Y17" s="113">
        <f t="shared" si="3"/>
        <v>686</v>
      </c>
      <c r="Z17" s="113">
        <f t="shared" si="4"/>
        <v>181.9</v>
      </c>
      <c r="AA17" s="113">
        <f t="shared" si="5"/>
        <v>371.8</v>
      </c>
      <c r="AB17" s="113">
        <f t="shared" si="6"/>
        <v>147.9</v>
      </c>
      <c r="AC17" s="113">
        <f t="shared" si="7"/>
        <v>291.60000000000002</v>
      </c>
      <c r="AD17" s="131"/>
      <c r="AE17" s="131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1"/>
      <c r="AS17" s="131"/>
      <c r="AT17" s="124"/>
      <c r="AU17" s="122"/>
      <c r="AV17" s="131"/>
      <c r="AW17" s="131"/>
      <c r="AX17" s="133"/>
      <c r="AY17" s="133"/>
      <c r="AZ17" s="133"/>
      <c r="BA17" s="133"/>
      <c r="BB17" s="133"/>
      <c r="BC17" s="133"/>
      <c r="BD17" s="133"/>
      <c r="BE17" s="133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</row>
    <row r="18" spans="2:67" ht="16.8" thickBot="1" x14ac:dyDescent="0.4">
      <c r="B18" s="14" t="s">
        <v>96</v>
      </c>
      <c r="C18" s="15"/>
      <c r="D18" s="98" t="e">
        <f>VLOOKUP($C$2,$R$3:$AC$49,6)</f>
        <v>#N/A</v>
      </c>
      <c r="E18" s="17" t="s">
        <v>95</v>
      </c>
      <c r="F18" s="18" t="s">
        <v>114</v>
      </c>
      <c r="G18" s="16" t="e">
        <f>D18/10000</f>
        <v>#N/A</v>
      </c>
      <c r="H18" s="19" t="s">
        <v>97</v>
      </c>
      <c r="I18" s="171"/>
      <c r="J18" s="174" t="s">
        <v>91</v>
      </c>
      <c r="K18" s="20" t="e">
        <f>G18*K17</f>
        <v>#N/A</v>
      </c>
      <c r="L18" s="21" t="s">
        <v>83</v>
      </c>
      <c r="Q18" s="109" t="s">
        <v>45</v>
      </c>
      <c r="R18" s="109" t="s">
        <v>14</v>
      </c>
      <c r="S18" s="112">
        <v>4</v>
      </c>
      <c r="T18" s="112">
        <f t="shared" si="8"/>
        <v>41</v>
      </c>
      <c r="U18" s="112">
        <f t="shared" si="9"/>
        <v>37</v>
      </c>
      <c r="V18" s="113">
        <f t="shared" si="0"/>
        <v>244.8</v>
      </c>
      <c r="W18" s="113">
        <f t="shared" si="1"/>
        <v>348.2</v>
      </c>
      <c r="X18" s="113">
        <f t="shared" si="2"/>
        <v>550.29999999999995</v>
      </c>
      <c r="Y18" s="113">
        <f t="shared" si="3"/>
        <v>686</v>
      </c>
      <c r="Z18" s="113">
        <f t="shared" si="4"/>
        <v>181.9</v>
      </c>
      <c r="AA18" s="113">
        <f t="shared" si="5"/>
        <v>371.8</v>
      </c>
      <c r="AB18" s="113">
        <f t="shared" si="6"/>
        <v>147.9</v>
      </c>
      <c r="AC18" s="113">
        <f t="shared" si="7"/>
        <v>291.60000000000002</v>
      </c>
      <c r="AT18" s="124"/>
      <c r="AU18" s="122"/>
    </row>
    <row r="19" spans="2:67" s="95" customFormat="1" ht="21.6" customHeight="1" thickBot="1" x14ac:dyDescent="0.5">
      <c r="B19" s="22"/>
      <c r="C19" s="192"/>
      <c r="D19" s="192"/>
      <c r="E19" s="192"/>
      <c r="F19" s="192"/>
      <c r="G19" s="22"/>
      <c r="H19" s="22"/>
      <c r="I19" s="23"/>
      <c r="J19" s="23"/>
      <c r="K19" s="24"/>
      <c r="L19" s="1"/>
      <c r="M19" s="26"/>
      <c r="P19" s="134"/>
      <c r="Q19" s="109" t="s">
        <v>46</v>
      </c>
      <c r="R19" s="109" t="s">
        <v>15</v>
      </c>
      <c r="S19" s="112">
        <v>2</v>
      </c>
      <c r="T19" s="112">
        <f t="shared" si="8"/>
        <v>41</v>
      </c>
      <c r="U19" s="112">
        <f t="shared" si="9"/>
        <v>36</v>
      </c>
      <c r="V19" s="113">
        <f t="shared" si="0"/>
        <v>209.3</v>
      </c>
      <c r="W19" s="113">
        <f t="shared" si="1"/>
        <v>285.10000000000002</v>
      </c>
      <c r="X19" s="113">
        <f t="shared" si="2"/>
        <v>433.2</v>
      </c>
      <c r="Y19" s="113">
        <f t="shared" si="3"/>
        <v>532.70000000000005</v>
      </c>
      <c r="Z19" s="113">
        <f t="shared" si="4"/>
        <v>163.4</v>
      </c>
      <c r="AA19" s="113">
        <f t="shared" si="5"/>
        <v>315.2</v>
      </c>
      <c r="AB19" s="113">
        <f t="shared" si="6"/>
        <v>136.5</v>
      </c>
      <c r="AC19" s="113">
        <f t="shared" si="7"/>
        <v>257.39999999999998</v>
      </c>
      <c r="AD19" s="134"/>
      <c r="AE19" s="134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4"/>
      <c r="AS19" s="134"/>
      <c r="AT19" s="124"/>
      <c r="AU19" s="122"/>
      <c r="AV19" s="134"/>
      <c r="AW19" s="134"/>
      <c r="AX19" s="136"/>
      <c r="AY19" s="136"/>
      <c r="AZ19" s="136"/>
      <c r="BA19" s="136"/>
      <c r="BB19" s="136"/>
      <c r="BC19" s="136"/>
      <c r="BD19" s="136"/>
      <c r="BE19" s="136"/>
      <c r="BF19" s="134"/>
      <c r="BG19" s="134"/>
      <c r="BH19" s="134"/>
      <c r="BI19" s="134"/>
      <c r="BJ19" s="134"/>
      <c r="BK19" s="134"/>
      <c r="BL19" s="134"/>
      <c r="BM19" s="134"/>
      <c r="BN19" s="134"/>
      <c r="BO19" s="134"/>
    </row>
    <row r="20" spans="2:67" ht="27" x14ac:dyDescent="0.3">
      <c r="B20" s="187" t="s">
        <v>66</v>
      </c>
      <c r="C20" s="100" t="s">
        <v>125</v>
      </c>
      <c r="D20" s="100"/>
      <c r="E20" s="100"/>
      <c r="F20" s="100"/>
      <c r="G20" s="179" t="s">
        <v>90</v>
      </c>
      <c r="H20" s="179"/>
      <c r="I20" s="179" t="s">
        <v>92</v>
      </c>
      <c r="J20" s="25"/>
      <c r="K20" s="165" t="s">
        <v>94</v>
      </c>
      <c r="L20" s="166"/>
      <c r="M20" s="26"/>
      <c r="O20" s="94"/>
      <c r="Q20" s="109" t="s">
        <v>45</v>
      </c>
      <c r="R20" s="109" t="s">
        <v>16</v>
      </c>
      <c r="S20" s="112">
        <v>2</v>
      </c>
      <c r="T20" s="112">
        <f t="shared" si="8"/>
        <v>41</v>
      </c>
      <c r="U20" s="112">
        <f t="shared" si="9"/>
        <v>36</v>
      </c>
      <c r="V20" s="113">
        <f t="shared" si="0"/>
        <v>209.3</v>
      </c>
      <c r="W20" s="113">
        <f t="shared" si="1"/>
        <v>285.10000000000002</v>
      </c>
      <c r="X20" s="113">
        <f t="shared" si="2"/>
        <v>433.2</v>
      </c>
      <c r="Y20" s="113">
        <f t="shared" si="3"/>
        <v>532.70000000000005</v>
      </c>
      <c r="Z20" s="113">
        <f t="shared" si="4"/>
        <v>163.4</v>
      </c>
      <c r="AA20" s="113">
        <f t="shared" si="5"/>
        <v>315.2</v>
      </c>
      <c r="AB20" s="113">
        <f t="shared" si="6"/>
        <v>136.5</v>
      </c>
      <c r="AC20" s="113">
        <f t="shared" si="7"/>
        <v>257.39999999999998</v>
      </c>
      <c r="AT20" s="114"/>
      <c r="AU20" s="122"/>
    </row>
    <row r="21" spans="2:67" ht="15" x14ac:dyDescent="0.25">
      <c r="B21" s="185">
        <v>1</v>
      </c>
      <c r="C21" s="154"/>
      <c r="D21" s="154"/>
      <c r="E21" s="154"/>
      <c r="F21" s="154"/>
      <c r="G21" s="193"/>
      <c r="H21" s="181" t="s">
        <v>71</v>
      </c>
      <c r="I21" s="177" t="str">
        <f>IF(C21="","",VLOOKUP(C21,$AT$9:$AU$14,2))</f>
        <v/>
      </c>
      <c r="J21" s="27" t="s">
        <v>91</v>
      </c>
      <c r="K21" s="102" t="str">
        <f>IF(OR(G21="",I21=""),"",I21*G21)</f>
        <v/>
      </c>
      <c r="L21" s="11" t="s">
        <v>93</v>
      </c>
      <c r="M21" s="28"/>
      <c r="Q21" s="109" t="s">
        <v>18</v>
      </c>
      <c r="R21" s="109" t="s">
        <v>17</v>
      </c>
      <c r="S21" s="112">
        <v>7</v>
      </c>
      <c r="T21" s="112">
        <f t="shared" si="8"/>
        <v>42</v>
      </c>
      <c r="U21" s="112">
        <f t="shared" si="9"/>
        <v>38</v>
      </c>
      <c r="V21" s="113">
        <f t="shared" si="0"/>
        <v>249.9</v>
      </c>
      <c r="W21" s="113">
        <f t="shared" si="1"/>
        <v>338.8</v>
      </c>
      <c r="X21" s="113">
        <f t="shared" si="2"/>
        <v>512.79999999999995</v>
      </c>
      <c r="Y21" s="113">
        <f t="shared" si="3"/>
        <v>629.70000000000005</v>
      </c>
      <c r="Z21" s="113">
        <f t="shared" si="4"/>
        <v>187.7</v>
      </c>
      <c r="AA21" s="113">
        <f t="shared" si="5"/>
        <v>364.7</v>
      </c>
      <c r="AB21" s="113">
        <f t="shared" si="6"/>
        <v>152.6</v>
      </c>
      <c r="AC21" s="113">
        <f t="shared" si="7"/>
        <v>293.10000000000002</v>
      </c>
      <c r="AT21" s="124"/>
      <c r="AU21" s="122"/>
    </row>
    <row r="22" spans="2:67" ht="15" x14ac:dyDescent="0.25">
      <c r="B22" s="185">
        <v>2</v>
      </c>
      <c r="C22" s="154"/>
      <c r="D22" s="154"/>
      <c r="E22" s="154"/>
      <c r="F22" s="154"/>
      <c r="G22" s="193"/>
      <c r="H22" s="181" t="s">
        <v>71</v>
      </c>
      <c r="I22" s="177" t="str">
        <f>IF(C22="","",VLOOKUP(C22,$AT$9:$AU$14,2))</f>
        <v/>
      </c>
      <c r="J22" s="27" t="s">
        <v>91</v>
      </c>
      <c r="K22" s="102" t="str">
        <f>IF(OR(G22="",I22=""),"",I22*G22)</f>
        <v/>
      </c>
      <c r="L22" s="11" t="s">
        <v>93</v>
      </c>
      <c r="M22" s="28"/>
      <c r="Q22" s="109" t="s">
        <v>18</v>
      </c>
      <c r="R22" s="109" t="s">
        <v>18</v>
      </c>
      <c r="S22" s="112">
        <v>9</v>
      </c>
      <c r="T22" s="112">
        <f t="shared" si="8"/>
        <v>42</v>
      </c>
      <c r="U22" s="112">
        <f t="shared" si="9"/>
        <v>39</v>
      </c>
      <c r="V22" s="113">
        <f t="shared" si="0"/>
        <v>236.8</v>
      </c>
      <c r="W22" s="113">
        <f t="shared" si="1"/>
        <v>329.5</v>
      </c>
      <c r="X22" s="113">
        <f t="shared" si="2"/>
        <v>510.7</v>
      </c>
      <c r="Y22" s="113">
        <f t="shared" si="3"/>
        <v>632.5</v>
      </c>
      <c r="Z22" s="113">
        <f t="shared" si="4"/>
        <v>180</v>
      </c>
      <c r="AA22" s="113">
        <f t="shared" si="5"/>
        <v>362.4</v>
      </c>
      <c r="AB22" s="113">
        <f t="shared" si="6"/>
        <v>147.9</v>
      </c>
      <c r="AC22" s="113">
        <f t="shared" si="7"/>
        <v>291.60000000000002</v>
      </c>
      <c r="AT22" s="124"/>
      <c r="AU22" s="122"/>
    </row>
    <row r="23" spans="2:67" ht="15" x14ac:dyDescent="0.25">
      <c r="B23" s="185">
        <v>3</v>
      </c>
      <c r="C23" s="154"/>
      <c r="D23" s="154"/>
      <c r="E23" s="154"/>
      <c r="F23" s="154"/>
      <c r="G23" s="193"/>
      <c r="H23" s="181" t="s">
        <v>71</v>
      </c>
      <c r="I23" s="177" t="str">
        <f>IF(C23="","",VLOOKUP(C23,$AT$9:$AU$14,2))</f>
        <v/>
      </c>
      <c r="J23" s="27" t="s">
        <v>91</v>
      </c>
      <c r="K23" s="102" t="str">
        <f t="shared" ref="K23:K24" si="10">IF(OR(G23="",I23=""),"",I23*G23)</f>
        <v/>
      </c>
      <c r="L23" s="11" t="s">
        <v>93</v>
      </c>
      <c r="M23" s="28"/>
      <c r="Q23" s="109" t="s">
        <v>18</v>
      </c>
      <c r="R23" s="109" t="s">
        <v>19</v>
      </c>
      <c r="S23" s="112">
        <v>8</v>
      </c>
      <c r="T23" s="112">
        <f t="shared" si="8"/>
        <v>41</v>
      </c>
      <c r="U23" s="112">
        <f t="shared" si="9"/>
        <v>39</v>
      </c>
      <c r="V23" s="113">
        <f t="shared" si="0"/>
        <v>248.6</v>
      </c>
      <c r="W23" s="113">
        <f t="shared" si="1"/>
        <v>327.5</v>
      </c>
      <c r="X23" s="113">
        <f t="shared" si="2"/>
        <v>481.9</v>
      </c>
      <c r="Y23" s="113">
        <f t="shared" si="3"/>
        <v>585.6</v>
      </c>
      <c r="Z23" s="113">
        <f t="shared" si="4"/>
        <v>191.1</v>
      </c>
      <c r="AA23" s="113">
        <f t="shared" si="5"/>
        <v>358</v>
      </c>
      <c r="AB23" s="113">
        <f t="shared" si="6"/>
        <v>157.30000000000001</v>
      </c>
      <c r="AC23" s="113">
        <f t="shared" si="7"/>
        <v>294.60000000000002</v>
      </c>
      <c r="AT23" s="124"/>
      <c r="AU23" s="122"/>
    </row>
    <row r="24" spans="2:67" s="3" customFormat="1" ht="16.2" customHeight="1" thickBot="1" x14ac:dyDescent="0.3">
      <c r="B24" s="186">
        <v>4</v>
      </c>
      <c r="C24" s="155"/>
      <c r="D24" s="155"/>
      <c r="E24" s="155"/>
      <c r="F24" s="155"/>
      <c r="G24" s="194"/>
      <c r="H24" s="182" t="s">
        <v>71</v>
      </c>
      <c r="I24" s="178" t="str">
        <f>IF(C24="","",VLOOKUP(C24,$AT$9:$AU$14,2))</f>
        <v/>
      </c>
      <c r="J24" s="29" t="s">
        <v>91</v>
      </c>
      <c r="K24" s="103" t="str">
        <f t="shared" si="10"/>
        <v/>
      </c>
      <c r="L24" s="12" t="s">
        <v>93</v>
      </c>
      <c r="M24" s="31"/>
      <c r="P24" s="131"/>
      <c r="Q24" s="109" t="s">
        <v>18</v>
      </c>
      <c r="R24" s="109" t="s">
        <v>20</v>
      </c>
      <c r="S24" s="112">
        <v>9</v>
      </c>
      <c r="T24" s="112">
        <f t="shared" si="8"/>
        <v>42</v>
      </c>
      <c r="U24" s="112">
        <f t="shared" si="9"/>
        <v>39</v>
      </c>
      <c r="V24" s="113">
        <f t="shared" si="0"/>
        <v>236.8</v>
      </c>
      <c r="W24" s="113">
        <f t="shared" si="1"/>
        <v>329.5</v>
      </c>
      <c r="X24" s="113">
        <f t="shared" si="2"/>
        <v>510.7</v>
      </c>
      <c r="Y24" s="113">
        <f t="shared" si="3"/>
        <v>632.5</v>
      </c>
      <c r="Z24" s="113">
        <f t="shared" si="4"/>
        <v>180</v>
      </c>
      <c r="AA24" s="113">
        <f t="shared" si="5"/>
        <v>362.4</v>
      </c>
      <c r="AB24" s="113">
        <f t="shared" si="6"/>
        <v>147.9</v>
      </c>
      <c r="AC24" s="113">
        <f t="shared" si="7"/>
        <v>291.60000000000002</v>
      </c>
      <c r="AD24" s="131"/>
      <c r="AE24" s="131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1"/>
      <c r="AS24" s="131"/>
      <c r="AT24" s="124"/>
      <c r="AU24" s="122"/>
      <c r="AV24" s="131"/>
      <c r="AW24" s="131"/>
      <c r="AX24" s="133"/>
      <c r="AY24" s="133"/>
      <c r="AZ24" s="133"/>
      <c r="BA24" s="133"/>
      <c r="BB24" s="133"/>
      <c r="BC24" s="133"/>
      <c r="BD24" s="133"/>
      <c r="BE24" s="133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</row>
    <row r="25" spans="2:67" s="3" customFormat="1" ht="18.600000000000001" thickTop="1" thickBot="1" x14ac:dyDescent="0.5">
      <c r="B25" s="167" t="s">
        <v>103</v>
      </c>
      <c r="C25" s="168"/>
      <c r="D25" s="168"/>
      <c r="E25" s="168"/>
      <c r="F25" s="168"/>
      <c r="G25" s="168"/>
      <c r="H25" s="168"/>
      <c r="I25" s="168"/>
      <c r="J25" s="170" t="s">
        <v>91</v>
      </c>
      <c r="K25" s="105">
        <f>SUM(K21:K24)</f>
        <v>0</v>
      </c>
      <c r="L25" s="30" t="s">
        <v>93</v>
      </c>
      <c r="M25" s="31"/>
      <c r="P25" s="131"/>
      <c r="Q25" s="109" t="s">
        <v>45</v>
      </c>
      <c r="R25" s="109" t="s">
        <v>21</v>
      </c>
      <c r="S25" s="112">
        <v>4</v>
      </c>
      <c r="T25" s="112">
        <f t="shared" si="8"/>
        <v>41</v>
      </c>
      <c r="U25" s="112">
        <f t="shared" si="9"/>
        <v>37</v>
      </c>
      <c r="V25" s="113">
        <f t="shared" si="0"/>
        <v>244.8</v>
      </c>
      <c r="W25" s="113">
        <f t="shared" si="1"/>
        <v>348.2</v>
      </c>
      <c r="X25" s="113">
        <f t="shared" si="2"/>
        <v>550.29999999999995</v>
      </c>
      <c r="Y25" s="113">
        <f t="shared" si="3"/>
        <v>686</v>
      </c>
      <c r="Z25" s="113">
        <f t="shared" si="4"/>
        <v>181.9</v>
      </c>
      <c r="AA25" s="113">
        <f t="shared" si="5"/>
        <v>371.8</v>
      </c>
      <c r="AB25" s="113">
        <f t="shared" si="6"/>
        <v>147.9</v>
      </c>
      <c r="AC25" s="113">
        <f t="shared" si="7"/>
        <v>291.60000000000002</v>
      </c>
      <c r="AD25" s="131"/>
      <c r="AE25" s="131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1"/>
      <c r="AS25" s="131"/>
      <c r="AT25" s="133"/>
      <c r="AU25" s="133"/>
      <c r="AV25" s="131"/>
      <c r="AW25" s="131"/>
      <c r="AX25" s="133"/>
      <c r="AY25" s="133"/>
      <c r="AZ25" s="133"/>
      <c r="BA25" s="133"/>
      <c r="BB25" s="133"/>
      <c r="BC25" s="133"/>
      <c r="BD25" s="133"/>
      <c r="BE25" s="133"/>
      <c r="BF25" s="131"/>
      <c r="BG25" s="131"/>
      <c r="BH25" s="131"/>
      <c r="BI25" s="131"/>
      <c r="BJ25" s="131"/>
      <c r="BK25" s="131"/>
      <c r="BL25" s="131"/>
      <c r="BM25" s="131"/>
      <c r="BN25" s="131"/>
      <c r="BO25" s="131"/>
    </row>
    <row r="26" spans="2:67" ht="16.8" thickBot="1" x14ac:dyDescent="0.4">
      <c r="B26" s="32" t="s">
        <v>96</v>
      </c>
      <c r="C26" s="33"/>
      <c r="D26" s="98" t="e">
        <f>VLOOKUP($C$2,$R$3:$AC$49,5)</f>
        <v>#N/A</v>
      </c>
      <c r="E26" s="35" t="s">
        <v>95</v>
      </c>
      <c r="F26" s="36" t="s">
        <v>114</v>
      </c>
      <c r="G26" s="34" t="e">
        <f>D26/10000</f>
        <v>#N/A</v>
      </c>
      <c r="H26" s="37" t="s">
        <v>97</v>
      </c>
      <c r="I26" s="38"/>
      <c r="J26" s="39" t="s">
        <v>91</v>
      </c>
      <c r="K26" s="40" t="e">
        <f>G26*K25</f>
        <v>#N/A</v>
      </c>
      <c r="L26" s="41" t="s">
        <v>83</v>
      </c>
      <c r="M26" s="28"/>
      <c r="Q26" s="109" t="s">
        <v>45</v>
      </c>
      <c r="R26" s="109" t="s">
        <v>22</v>
      </c>
      <c r="S26" s="112">
        <v>7</v>
      </c>
      <c r="T26" s="112">
        <f t="shared" si="8"/>
        <v>42</v>
      </c>
      <c r="U26" s="112">
        <f t="shared" si="9"/>
        <v>38</v>
      </c>
      <c r="V26" s="113">
        <f t="shared" si="0"/>
        <v>249.9</v>
      </c>
      <c r="W26" s="113">
        <f t="shared" si="1"/>
        <v>338.8</v>
      </c>
      <c r="X26" s="113">
        <f t="shared" si="2"/>
        <v>512.79999999999995</v>
      </c>
      <c r="Y26" s="113">
        <f t="shared" si="3"/>
        <v>629.70000000000005</v>
      </c>
      <c r="Z26" s="113">
        <f t="shared" si="4"/>
        <v>187.7</v>
      </c>
      <c r="AA26" s="113">
        <f t="shared" si="5"/>
        <v>364.7</v>
      </c>
      <c r="AB26" s="113">
        <f t="shared" si="6"/>
        <v>152.6</v>
      </c>
      <c r="AC26" s="113">
        <f t="shared" si="7"/>
        <v>293.10000000000002</v>
      </c>
    </row>
    <row r="27" spans="2:67" s="50" customFormat="1" ht="15.6" thickBot="1" x14ac:dyDescent="0.3">
      <c r="B27" s="42"/>
      <c r="C27" s="43"/>
      <c r="D27" s="43"/>
      <c r="E27" s="43"/>
      <c r="F27" s="43"/>
      <c r="G27" s="44"/>
      <c r="H27" s="44"/>
      <c r="I27" s="44"/>
      <c r="J27" s="44"/>
      <c r="K27" s="44"/>
      <c r="L27" s="44"/>
      <c r="P27" s="137"/>
      <c r="Q27" s="109" t="s">
        <v>45</v>
      </c>
      <c r="R27" s="109" t="s">
        <v>23</v>
      </c>
      <c r="S27" s="112">
        <v>5</v>
      </c>
      <c r="T27" s="112">
        <f t="shared" si="8"/>
        <v>42</v>
      </c>
      <c r="U27" s="112">
        <f t="shared" si="9"/>
        <v>37</v>
      </c>
      <c r="V27" s="113">
        <f t="shared" si="0"/>
        <v>244.8</v>
      </c>
      <c r="W27" s="113">
        <f t="shared" si="1"/>
        <v>348.2</v>
      </c>
      <c r="X27" s="113">
        <f t="shared" si="2"/>
        <v>550.29999999999995</v>
      </c>
      <c r="Y27" s="113">
        <f t="shared" si="3"/>
        <v>686</v>
      </c>
      <c r="Z27" s="113">
        <f t="shared" si="4"/>
        <v>181.9</v>
      </c>
      <c r="AA27" s="113">
        <f t="shared" si="5"/>
        <v>371.8</v>
      </c>
      <c r="AB27" s="113">
        <f t="shared" si="6"/>
        <v>147.9</v>
      </c>
      <c r="AC27" s="113">
        <f t="shared" si="7"/>
        <v>291.60000000000002</v>
      </c>
      <c r="AD27" s="137"/>
      <c r="AE27" s="137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7"/>
      <c r="AS27" s="137"/>
      <c r="AT27" s="139"/>
      <c r="AU27" s="139"/>
      <c r="AV27" s="137"/>
      <c r="AW27" s="137"/>
      <c r="AX27" s="139"/>
      <c r="AY27" s="139"/>
      <c r="AZ27" s="139"/>
      <c r="BA27" s="139"/>
      <c r="BB27" s="139"/>
      <c r="BC27" s="139"/>
      <c r="BD27" s="139"/>
      <c r="BE27" s="139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</row>
    <row r="28" spans="2:67" s="57" customFormat="1" ht="21" thickBot="1" x14ac:dyDescent="0.6">
      <c r="B28" s="45"/>
      <c r="C28" s="46"/>
      <c r="D28" s="46"/>
      <c r="E28" s="46"/>
      <c r="F28" s="46"/>
      <c r="G28" s="46"/>
      <c r="H28" s="46"/>
      <c r="I28" s="47" t="s">
        <v>121</v>
      </c>
      <c r="J28" s="48" t="s">
        <v>91</v>
      </c>
      <c r="K28" s="106">
        <f>K17+K25</f>
        <v>0</v>
      </c>
      <c r="L28" s="49" t="s">
        <v>93</v>
      </c>
      <c r="P28" s="140"/>
      <c r="Q28" s="109" t="s">
        <v>45</v>
      </c>
      <c r="R28" s="109" t="s">
        <v>24</v>
      </c>
      <c r="S28" s="112">
        <v>5</v>
      </c>
      <c r="T28" s="112">
        <f t="shared" si="8"/>
        <v>42</v>
      </c>
      <c r="U28" s="112">
        <f t="shared" si="9"/>
        <v>37</v>
      </c>
      <c r="V28" s="113">
        <f t="shared" si="0"/>
        <v>244.8</v>
      </c>
      <c r="W28" s="113">
        <f t="shared" si="1"/>
        <v>348.2</v>
      </c>
      <c r="X28" s="113">
        <f t="shared" si="2"/>
        <v>550.29999999999995</v>
      </c>
      <c r="Y28" s="113">
        <f t="shared" si="3"/>
        <v>686</v>
      </c>
      <c r="Z28" s="113">
        <f t="shared" si="4"/>
        <v>181.9</v>
      </c>
      <c r="AA28" s="113">
        <f t="shared" si="5"/>
        <v>371.8</v>
      </c>
      <c r="AB28" s="113">
        <f t="shared" si="6"/>
        <v>147.9</v>
      </c>
      <c r="AC28" s="113">
        <f t="shared" si="7"/>
        <v>291.60000000000002</v>
      </c>
      <c r="AD28" s="140"/>
      <c r="AE28" s="14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40"/>
      <c r="AS28" s="140"/>
      <c r="AT28" s="130"/>
      <c r="AU28" s="130"/>
      <c r="AV28" s="140"/>
      <c r="AW28" s="140"/>
      <c r="AX28" s="130"/>
      <c r="AY28" s="130"/>
      <c r="AZ28" s="130"/>
      <c r="BA28" s="130"/>
      <c r="BB28" s="130"/>
      <c r="BC28" s="130"/>
      <c r="BD28" s="130"/>
      <c r="BE28" s="130"/>
      <c r="BF28" s="140"/>
      <c r="BG28" s="140"/>
      <c r="BH28" s="140"/>
      <c r="BI28" s="140"/>
      <c r="BJ28" s="140"/>
      <c r="BK28" s="140"/>
      <c r="BL28" s="140"/>
      <c r="BM28" s="140"/>
      <c r="BN28" s="140"/>
      <c r="BO28" s="140"/>
    </row>
    <row r="29" spans="2:67" ht="15" x14ac:dyDescent="0.25">
      <c r="B29" s="51"/>
      <c r="C29" s="52"/>
      <c r="D29" s="52"/>
      <c r="E29" s="52"/>
      <c r="F29" s="52"/>
      <c r="G29" s="51"/>
      <c r="H29" s="51"/>
      <c r="I29" s="53"/>
      <c r="J29" s="54"/>
      <c r="K29" s="55"/>
      <c r="L29" s="56"/>
      <c r="Q29" s="109" t="s">
        <v>18</v>
      </c>
      <c r="R29" s="109" t="s">
        <v>25</v>
      </c>
      <c r="S29" s="112">
        <v>7</v>
      </c>
      <c r="T29" s="112">
        <f t="shared" si="8"/>
        <v>42</v>
      </c>
      <c r="U29" s="112">
        <f t="shared" si="9"/>
        <v>38</v>
      </c>
      <c r="V29" s="113">
        <f t="shared" si="0"/>
        <v>249.9</v>
      </c>
      <c r="W29" s="113">
        <f t="shared" si="1"/>
        <v>338.8</v>
      </c>
      <c r="X29" s="113">
        <f t="shared" si="2"/>
        <v>512.79999999999995</v>
      </c>
      <c r="Y29" s="113">
        <f t="shared" si="3"/>
        <v>629.70000000000005</v>
      </c>
      <c r="Z29" s="113">
        <f t="shared" si="4"/>
        <v>187.7</v>
      </c>
      <c r="AA29" s="113">
        <f t="shared" si="5"/>
        <v>364.7</v>
      </c>
      <c r="AB29" s="113">
        <f t="shared" si="6"/>
        <v>152.6</v>
      </c>
      <c r="AC29" s="113">
        <f t="shared" si="7"/>
        <v>293.10000000000002</v>
      </c>
    </row>
    <row r="30" spans="2:67" ht="15.6" x14ac:dyDescent="0.3">
      <c r="B30" s="169" t="str">
        <f>IF(K28 &gt; 800, "Achtung es ist ein Überflutungsnachweis für das Grundstück erforderlich!","")</f>
        <v/>
      </c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Q30" s="109" t="s">
        <v>46</v>
      </c>
      <c r="R30" s="109" t="s">
        <v>26</v>
      </c>
      <c r="S30" s="112">
        <v>2</v>
      </c>
      <c r="T30" s="112">
        <f t="shared" si="8"/>
        <v>41</v>
      </c>
      <c r="U30" s="112">
        <f t="shared" si="9"/>
        <v>36</v>
      </c>
      <c r="V30" s="113">
        <f t="shared" si="0"/>
        <v>209.3</v>
      </c>
      <c r="W30" s="113">
        <f t="shared" si="1"/>
        <v>285.10000000000002</v>
      </c>
      <c r="X30" s="113">
        <f t="shared" si="2"/>
        <v>433.2</v>
      </c>
      <c r="Y30" s="113">
        <f t="shared" si="3"/>
        <v>532.70000000000005</v>
      </c>
      <c r="Z30" s="113">
        <f t="shared" si="4"/>
        <v>163.4</v>
      </c>
      <c r="AA30" s="113">
        <f t="shared" si="5"/>
        <v>315.2</v>
      </c>
      <c r="AB30" s="113">
        <f t="shared" si="6"/>
        <v>136.5</v>
      </c>
      <c r="AC30" s="113">
        <f t="shared" si="7"/>
        <v>257.39999999999998</v>
      </c>
    </row>
    <row r="31" spans="2:67" ht="15" x14ac:dyDescent="0.25">
      <c r="B31" s="42"/>
      <c r="C31" s="43"/>
      <c r="D31" s="43"/>
      <c r="E31" s="43"/>
      <c r="F31" s="43"/>
      <c r="G31" s="44"/>
      <c r="H31" s="44"/>
      <c r="I31" s="44"/>
      <c r="J31" s="44"/>
      <c r="K31" s="58"/>
      <c r="L31" s="59"/>
      <c r="Q31" s="109" t="s">
        <v>45</v>
      </c>
      <c r="R31" s="109" t="s">
        <v>27</v>
      </c>
      <c r="S31" s="112">
        <v>5</v>
      </c>
      <c r="T31" s="112">
        <f t="shared" si="8"/>
        <v>42</v>
      </c>
      <c r="U31" s="112">
        <f t="shared" si="9"/>
        <v>37</v>
      </c>
      <c r="V31" s="113">
        <f t="shared" si="0"/>
        <v>244.8</v>
      </c>
      <c r="W31" s="113">
        <f t="shared" si="1"/>
        <v>348.2</v>
      </c>
      <c r="X31" s="113">
        <f t="shared" si="2"/>
        <v>550.29999999999995</v>
      </c>
      <c r="Y31" s="113">
        <f t="shared" si="3"/>
        <v>686</v>
      </c>
      <c r="Z31" s="113">
        <f t="shared" si="4"/>
        <v>181.9</v>
      </c>
      <c r="AA31" s="113">
        <f t="shared" si="5"/>
        <v>371.8</v>
      </c>
      <c r="AB31" s="113">
        <f t="shared" si="6"/>
        <v>147.9</v>
      </c>
      <c r="AC31" s="113">
        <f t="shared" si="7"/>
        <v>291.60000000000002</v>
      </c>
    </row>
    <row r="32" spans="2:67" ht="15.6" x14ac:dyDescent="0.3">
      <c r="B32" s="60" t="s">
        <v>122</v>
      </c>
      <c r="C32" s="43"/>
      <c r="D32" s="43"/>
      <c r="E32" s="43"/>
      <c r="F32" s="43"/>
      <c r="G32" s="44"/>
      <c r="H32" s="44"/>
      <c r="I32" s="44"/>
      <c r="J32" s="44"/>
      <c r="K32" s="58"/>
      <c r="L32" s="59"/>
      <c r="Q32" s="109" t="s">
        <v>18</v>
      </c>
      <c r="R32" s="109" t="s">
        <v>28</v>
      </c>
      <c r="S32" s="112">
        <v>7</v>
      </c>
      <c r="T32" s="112">
        <f t="shared" si="8"/>
        <v>42</v>
      </c>
      <c r="U32" s="112">
        <f t="shared" si="9"/>
        <v>38</v>
      </c>
      <c r="V32" s="113">
        <f t="shared" si="0"/>
        <v>249.9</v>
      </c>
      <c r="W32" s="113">
        <f t="shared" si="1"/>
        <v>338.8</v>
      </c>
      <c r="X32" s="113">
        <f t="shared" si="2"/>
        <v>512.79999999999995</v>
      </c>
      <c r="Y32" s="113">
        <f t="shared" si="3"/>
        <v>629.70000000000005</v>
      </c>
      <c r="Z32" s="113">
        <f t="shared" si="4"/>
        <v>187.7</v>
      </c>
      <c r="AA32" s="113">
        <f t="shared" si="5"/>
        <v>364.7</v>
      </c>
      <c r="AB32" s="113">
        <f t="shared" si="6"/>
        <v>152.6</v>
      </c>
      <c r="AC32" s="113">
        <f t="shared" si="7"/>
        <v>293.10000000000002</v>
      </c>
    </row>
    <row r="33" spans="2:67" s="96" customFormat="1" ht="15.6" thickBot="1" x14ac:dyDescent="0.3">
      <c r="B33" s="42"/>
      <c r="C33" s="43"/>
      <c r="D33" s="43"/>
      <c r="E33" s="43"/>
      <c r="F33" s="43"/>
      <c r="G33" s="44"/>
      <c r="H33" s="44"/>
      <c r="I33" s="44"/>
      <c r="J33" s="44"/>
      <c r="K33" s="61"/>
      <c r="L33" s="62"/>
      <c r="M33" s="69"/>
      <c r="P33" s="141"/>
      <c r="Q33" s="109" t="s">
        <v>18</v>
      </c>
      <c r="R33" s="109" t="s">
        <v>29</v>
      </c>
      <c r="S33" s="112">
        <v>6</v>
      </c>
      <c r="T33" s="112">
        <f t="shared" si="8"/>
        <v>41</v>
      </c>
      <c r="U33" s="112">
        <f t="shared" si="9"/>
        <v>38</v>
      </c>
      <c r="V33" s="113">
        <f t="shared" si="0"/>
        <v>249.9</v>
      </c>
      <c r="W33" s="113">
        <f t="shared" si="1"/>
        <v>338.8</v>
      </c>
      <c r="X33" s="113">
        <f t="shared" si="2"/>
        <v>512.79999999999995</v>
      </c>
      <c r="Y33" s="113">
        <f t="shared" si="3"/>
        <v>629.70000000000005</v>
      </c>
      <c r="Z33" s="113">
        <f t="shared" si="4"/>
        <v>187.7</v>
      </c>
      <c r="AA33" s="113">
        <f t="shared" si="5"/>
        <v>364.7</v>
      </c>
      <c r="AB33" s="113">
        <f t="shared" si="6"/>
        <v>152.6</v>
      </c>
      <c r="AC33" s="113">
        <f t="shared" si="7"/>
        <v>263.10000000000002</v>
      </c>
      <c r="AD33" s="141"/>
      <c r="AE33" s="141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Q33" s="142"/>
      <c r="AR33" s="141"/>
      <c r="AS33" s="141"/>
      <c r="AT33" s="143"/>
      <c r="AU33" s="143"/>
      <c r="AV33" s="141"/>
      <c r="AW33" s="141"/>
      <c r="AX33" s="143"/>
      <c r="AY33" s="143"/>
      <c r="AZ33" s="143"/>
      <c r="BA33" s="143"/>
      <c r="BB33" s="143"/>
      <c r="BC33" s="143"/>
      <c r="BD33" s="143"/>
      <c r="BE33" s="143"/>
      <c r="BF33" s="141"/>
      <c r="BG33" s="141"/>
      <c r="BH33" s="141"/>
      <c r="BI33" s="141"/>
      <c r="BJ33" s="141"/>
      <c r="BK33" s="141"/>
      <c r="BL33" s="141"/>
      <c r="BM33" s="141"/>
      <c r="BN33" s="141"/>
      <c r="BO33" s="141"/>
    </row>
    <row r="34" spans="2:67" ht="15.6" thickBot="1" x14ac:dyDescent="0.3">
      <c r="B34" s="63" t="s">
        <v>117</v>
      </c>
      <c r="C34" s="64"/>
      <c r="D34" s="64"/>
      <c r="E34" s="64"/>
      <c r="F34" s="64"/>
      <c r="G34" s="64"/>
      <c r="H34" s="64"/>
      <c r="I34" s="65" t="s">
        <v>68</v>
      </c>
      <c r="J34" s="66" t="s">
        <v>91</v>
      </c>
      <c r="K34" s="67" t="e">
        <f>K18+K26</f>
        <v>#N/A</v>
      </c>
      <c r="L34" s="68" t="s">
        <v>83</v>
      </c>
      <c r="M34" s="28"/>
      <c r="Q34" s="109" t="s">
        <v>18</v>
      </c>
      <c r="R34" s="109" t="s">
        <v>30</v>
      </c>
      <c r="S34" s="112">
        <v>6</v>
      </c>
      <c r="T34" s="112">
        <f t="shared" si="8"/>
        <v>41</v>
      </c>
      <c r="U34" s="112">
        <f t="shared" si="9"/>
        <v>38</v>
      </c>
      <c r="V34" s="113">
        <f t="shared" si="0"/>
        <v>249.9</v>
      </c>
      <c r="W34" s="113">
        <f t="shared" si="1"/>
        <v>338.8</v>
      </c>
      <c r="X34" s="113">
        <f t="shared" si="2"/>
        <v>512.79999999999995</v>
      </c>
      <c r="Y34" s="113">
        <f t="shared" si="3"/>
        <v>629.70000000000005</v>
      </c>
      <c r="Z34" s="113">
        <f t="shared" si="4"/>
        <v>187.7</v>
      </c>
      <c r="AA34" s="113">
        <f t="shared" si="5"/>
        <v>364.7</v>
      </c>
      <c r="AB34" s="113">
        <f t="shared" si="6"/>
        <v>152.6</v>
      </c>
      <c r="AC34" s="113">
        <f t="shared" si="7"/>
        <v>263.10000000000002</v>
      </c>
    </row>
    <row r="35" spans="2:67" ht="15" x14ac:dyDescent="0.25">
      <c r="B35" s="70"/>
      <c r="C35" s="71"/>
      <c r="D35" s="71"/>
      <c r="E35" s="71"/>
      <c r="F35" s="71"/>
      <c r="G35" s="72"/>
      <c r="H35" s="72"/>
      <c r="I35" s="72"/>
      <c r="J35" s="72"/>
      <c r="K35" s="72"/>
      <c r="L35" s="73"/>
      <c r="M35" s="28"/>
      <c r="Q35" s="109" t="s">
        <v>18</v>
      </c>
      <c r="R35" s="109" t="s">
        <v>31</v>
      </c>
      <c r="S35" s="112">
        <v>9</v>
      </c>
      <c r="T35" s="112">
        <f t="shared" si="8"/>
        <v>42</v>
      </c>
      <c r="U35" s="112">
        <f t="shared" si="9"/>
        <v>39</v>
      </c>
      <c r="V35" s="113">
        <f t="shared" si="0"/>
        <v>236.8</v>
      </c>
      <c r="W35" s="113">
        <f t="shared" si="1"/>
        <v>329.5</v>
      </c>
      <c r="X35" s="113">
        <f t="shared" si="2"/>
        <v>510.7</v>
      </c>
      <c r="Y35" s="113">
        <f t="shared" si="3"/>
        <v>632.5</v>
      </c>
      <c r="Z35" s="113">
        <f t="shared" si="4"/>
        <v>180</v>
      </c>
      <c r="AA35" s="113">
        <f t="shared" si="5"/>
        <v>362.4</v>
      </c>
      <c r="AB35" s="113">
        <f t="shared" si="6"/>
        <v>147.9</v>
      </c>
      <c r="AC35" s="113">
        <f t="shared" si="7"/>
        <v>291.60000000000002</v>
      </c>
    </row>
    <row r="36" spans="2:67" ht="15.6" x14ac:dyDescent="0.3">
      <c r="B36" s="162" t="s">
        <v>113</v>
      </c>
      <c r="C36" s="163"/>
      <c r="D36" s="163"/>
      <c r="E36" s="163"/>
      <c r="F36" s="163"/>
      <c r="G36" s="163"/>
      <c r="H36" s="163"/>
      <c r="I36" s="163"/>
      <c r="J36" s="163"/>
      <c r="K36" s="163"/>
      <c r="L36" s="164"/>
      <c r="M36" s="28"/>
      <c r="O36" s="97"/>
      <c r="Q36" s="109" t="s">
        <v>45</v>
      </c>
      <c r="R36" s="109" t="s">
        <v>32</v>
      </c>
      <c r="S36" s="112">
        <v>2</v>
      </c>
      <c r="T36" s="112">
        <f t="shared" si="8"/>
        <v>41</v>
      </c>
      <c r="U36" s="112">
        <f t="shared" si="9"/>
        <v>36</v>
      </c>
      <c r="V36" s="113">
        <f t="shared" si="0"/>
        <v>209.3</v>
      </c>
      <c r="W36" s="113">
        <f t="shared" si="1"/>
        <v>285.10000000000002</v>
      </c>
      <c r="X36" s="113">
        <f t="shared" si="2"/>
        <v>433.2</v>
      </c>
      <c r="Y36" s="113">
        <f t="shared" si="3"/>
        <v>532.70000000000005</v>
      </c>
      <c r="Z36" s="113">
        <f t="shared" si="4"/>
        <v>163.4</v>
      </c>
      <c r="AA36" s="113">
        <f t="shared" si="5"/>
        <v>315.2</v>
      </c>
      <c r="AB36" s="113">
        <f t="shared" si="6"/>
        <v>136.5</v>
      </c>
      <c r="AC36" s="113">
        <f t="shared" si="7"/>
        <v>257.39999999999998</v>
      </c>
    </row>
    <row r="37" spans="2:67" s="94" customFormat="1" ht="15.6" x14ac:dyDescent="0.3">
      <c r="B37" s="74"/>
      <c r="C37" s="75" t="s">
        <v>112</v>
      </c>
      <c r="D37" s="75" t="s">
        <v>104</v>
      </c>
      <c r="E37" s="76" t="e">
        <f>IF(K34&lt;BC8,100,INDEX(BE$5:BE$14,MATCH(Berechnung!K$34,BC$5:BC$14)+1))</f>
        <v>#N/A</v>
      </c>
      <c r="F37" s="75" t="s">
        <v>81</v>
      </c>
      <c r="G37" s="77">
        <v>1</v>
      </c>
      <c r="H37" s="76" t="s">
        <v>82</v>
      </c>
      <c r="I37" s="76"/>
      <c r="J37" s="78"/>
      <c r="K37" s="79" t="s">
        <v>106</v>
      </c>
      <c r="L37" s="80"/>
      <c r="M37" s="28"/>
      <c r="P37" s="144"/>
      <c r="Q37" s="109" t="s">
        <v>18</v>
      </c>
      <c r="R37" s="109" t="s">
        <v>33</v>
      </c>
      <c r="S37" s="112">
        <v>6</v>
      </c>
      <c r="T37" s="112">
        <f t="shared" si="8"/>
        <v>41</v>
      </c>
      <c r="U37" s="112">
        <f t="shared" si="9"/>
        <v>38</v>
      </c>
      <c r="V37" s="113">
        <f t="shared" si="0"/>
        <v>249.9</v>
      </c>
      <c r="W37" s="113">
        <f t="shared" si="1"/>
        <v>338.8</v>
      </c>
      <c r="X37" s="113">
        <f t="shared" si="2"/>
        <v>512.79999999999995</v>
      </c>
      <c r="Y37" s="113">
        <f t="shared" si="3"/>
        <v>629.70000000000005</v>
      </c>
      <c r="Z37" s="113">
        <f t="shared" si="4"/>
        <v>187.7</v>
      </c>
      <c r="AA37" s="113">
        <f t="shared" si="5"/>
        <v>364.7</v>
      </c>
      <c r="AB37" s="113">
        <f t="shared" si="6"/>
        <v>152.6</v>
      </c>
      <c r="AC37" s="113">
        <f t="shared" si="7"/>
        <v>263.10000000000002</v>
      </c>
      <c r="AD37" s="127"/>
      <c r="AE37" s="127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27"/>
      <c r="AS37" s="127"/>
      <c r="AT37" s="146"/>
      <c r="AU37" s="146"/>
      <c r="AV37" s="127"/>
      <c r="AW37" s="127"/>
      <c r="AX37" s="146"/>
      <c r="AY37" s="146"/>
      <c r="AZ37" s="146"/>
      <c r="BA37" s="146"/>
      <c r="BB37" s="146"/>
      <c r="BC37" s="146"/>
      <c r="BD37" s="146"/>
      <c r="BE37" s="146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</row>
    <row r="38" spans="2:67" s="94" customFormat="1" ht="15" x14ac:dyDescent="0.25">
      <c r="B38" s="81"/>
      <c r="C38" s="82" t="s">
        <v>111</v>
      </c>
      <c r="D38" s="83" t="s">
        <v>104</v>
      </c>
      <c r="E38" s="43" t="e">
        <f>IF(K34&lt;AZ8,100,INDEX(BE$5:BE$14,MATCH(Berechnung!K$34,AZ$5:AZ$14)+1))</f>
        <v>#N/A</v>
      </c>
      <c r="F38" s="83" t="s">
        <v>81</v>
      </c>
      <c r="G38" s="85">
        <v>0.5</v>
      </c>
      <c r="H38" s="84" t="s">
        <v>82</v>
      </c>
      <c r="I38" s="86"/>
      <c r="J38" s="86"/>
      <c r="K38" s="87" t="s">
        <v>107</v>
      </c>
      <c r="L38" s="88"/>
      <c r="M38" s="28"/>
      <c r="P38" s="144"/>
      <c r="Q38" s="109" t="s">
        <v>18</v>
      </c>
      <c r="R38" s="109" t="s">
        <v>34</v>
      </c>
      <c r="S38" s="112">
        <v>9</v>
      </c>
      <c r="T38" s="112">
        <f t="shared" si="8"/>
        <v>42</v>
      </c>
      <c r="U38" s="112">
        <f t="shared" si="9"/>
        <v>39</v>
      </c>
      <c r="V38" s="113">
        <f t="shared" si="0"/>
        <v>236.8</v>
      </c>
      <c r="W38" s="113">
        <f t="shared" si="1"/>
        <v>329.5</v>
      </c>
      <c r="X38" s="113">
        <f t="shared" si="2"/>
        <v>510.7</v>
      </c>
      <c r="Y38" s="113">
        <f t="shared" si="3"/>
        <v>632.5</v>
      </c>
      <c r="Z38" s="113">
        <f t="shared" si="4"/>
        <v>180</v>
      </c>
      <c r="AA38" s="113">
        <f t="shared" si="5"/>
        <v>362.4</v>
      </c>
      <c r="AB38" s="113">
        <f t="shared" si="6"/>
        <v>147.9</v>
      </c>
      <c r="AC38" s="113">
        <f t="shared" si="7"/>
        <v>291.60000000000002</v>
      </c>
      <c r="AD38" s="127"/>
      <c r="AE38" s="127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27"/>
      <c r="AS38" s="127"/>
      <c r="AT38" s="146"/>
      <c r="AU38" s="146"/>
      <c r="AV38" s="127"/>
      <c r="AW38" s="127"/>
      <c r="AX38" s="146"/>
      <c r="AY38" s="146"/>
      <c r="AZ38" s="146"/>
      <c r="BA38" s="146"/>
      <c r="BB38" s="146"/>
      <c r="BC38" s="146"/>
      <c r="BD38" s="146"/>
      <c r="BE38" s="146"/>
      <c r="BF38" s="127"/>
      <c r="BG38" s="127"/>
      <c r="BH38" s="127"/>
      <c r="BI38" s="127"/>
      <c r="BJ38" s="127"/>
      <c r="BK38" s="127"/>
      <c r="BL38" s="127"/>
      <c r="BM38" s="127"/>
      <c r="BN38" s="127"/>
      <c r="BO38" s="127"/>
    </row>
    <row r="39" spans="2:67" s="94" customFormat="1" ht="15" x14ac:dyDescent="0.25">
      <c r="B39" s="81"/>
      <c r="C39" s="82" t="s">
        <v>111</v>
      </c>
      <c r="D39" s="83" t="s">
        <v>104</v>
      </c>
      <c r="E39" s="43" t="e">
        <f>IF(K34&lt;BA8,100,INDEX(BE$5:BE$14,MATCH(Berechnung!K$34,BA$5:BA$14)+1))</f>
        <v>#N/A</v>
      </c>
      <c r="F39" s="83" t="s">
        <v>81</v>
      </c>
      <c r="G39" s="85">
        <v>0.65</v>
      </c>
      <c r="H39" s="84" t="s">
        <v>82</v>
      </c>
      <c r="I39" s="86"/>
      <c r="J39" s="86"/>
      <c r="K39" s="87" t="s">
        <v>116</v>
      </c>
      <c r="L39" s="88"/>
      <c r="M39" s="28"/>
      <c r="P39" s="147"/>
      <c r="Q39" s="109" t="s">
        <v>18</v>
      </c>
      <c r="R39" s="109" t="s">
        <v>65</v>
      </c>
      <c r="S39" s="112">
        <v>9</v>
      </c>
      <c r="T39" s="112">
        <f t="shared" si="8"/>
        <v>42</v>
      </c>
      <c r="U39" s="112">
        <f t="shared" si="9"/>
        <v>39</v>
      </c>
      <c r="V39" s="113">
        <f t="shared" si="0"/>
        <v>236.8</v>
      </c>
      <c r="W39" s="113">
        <f t="shared" si="1"/>
        <v>329.5</v>
      </c>
      <c r="X39" s="113">
        <f t="shared" si="2"/>
        <v>510.7</v>
      </c>
      <c r="Y39" s="113">
        <f t="shared" si="3"/>
        <v>632.5</v>
      </c>
      <c r="Z39" s="113">
        <f t="shared" si="4"/>
        <v>180</v>
      </c>
      <c r="AA39" s="113">
        <f t="shared" si="5"/>
        <v>362.4</v>
      </c>
      <c r="AB39" s="113">
        <f t="shared" si="6"/>
        <v>147.9</v>
      </c>
      <c r="AC39" s="113">
        <f t="shared" si="7"/>
        <v>291.60000000000002</v>
      </c>
      <c r="AD39" s="127"/>
      <c r="AE39" s="127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27"/>
      <c r="AS39" s="127"/>
      <c r="AT39" s="146"/>
      <c r="AU39" s="146"/>
      <c r="AV39" s="127"/>
      <c r="AW39" s="127"/>
      <c r="AX39" s="146"/>
      <c r="AY39" s="146"/>
      <c r="AZ39" s="146"/>
      <c r="BA39" s="146"/>
      <c r="BB39" s="146"/>
      <c r="BC39" s="146"/>
      <c r="BD39" s="146"/>
      <c r="BE39" s="146"/>
      <c r="BF39" s="127"/>
      <c r="BG39" s="127"/>
      <c r="BH39" s="127"/>
      <c r="BI39" s="127"/>
      <c r="BJ39" s="127"/>
      <c r="BK39" s="127"/>
      <c r="BL39" s="127"/>
      <c r="BM39" s="127"/>
      <c r="BN39" s="127"/>
      <c r="BO39" s="127"/>
    </row>
    <row r="40" spans="2:67" ht="15" x14ac:dyDescent="0.25">
      <c r="B40" s="81"/>
      <c r="C40" s="82" t="s">
        <v>111</v>
      </c>
      <c r="D40" s="83" t="s">
        <v>104</v>
      </c>
      <c r="E40" s="43" t="e">
        <f>IF(K34&lt;BB8,100,INDEX(BE$5:BE$14,MATCH(Berechnung!K$34,BB$5:BB$14)+1))</f>
        <v>#N/A</v>
      </c>
      <c r="F40" s="83" t="s">
        <v>81</v>
      </c>
      <c r="G40" s="85">
        <v>0.8</v>
      </c>
      <c r="H40" s="84" t="s">
        <v>82</v>
      </c>
      <c r="I40" s="86"/>
      <c r="J40" s="86"/>
      <c r="K40" s="87" t="s">
        <v>115</v>
      </c>
      <c r="L40" s="88"/>
      <c r="M40" s="28"/>
      <c r="P40" s="147"/>
      <c r="Q40" s="109" t="s">
        <v>45</v>
      </c>
      <c r="R40" s="109" t="s">
        <v>35</v>
      </c>
      <c r="S40" s="112">
        <v>5</v>
      </c>
      <c r="T40" s="112">
        <f t="shared" si="8"/>
        <v>42</v>
      </c>
      <c r="U40" s="112">
        <f t="shared" si="9"/>
        <v>37</v>
      </c>
      <c r="V40" s="113">
        <f t="shared" si="0"/>
        <v>244.8</v>
      </c>
      <c r="W40" s="113">
        <f t="shared" si="1"/>
        <v>348.2</v>
      </c>
      <c r="X40" s="113">
        <f t="shared" si="2"/>
        <v>550.29999999999995</v>
      </c>
      <c r="Y40" s="113">
        <f t="shared" si="3"/>
        <v>686</v>
      </c>
      <c r="Z40" s="113">
        <f t="shared" si="4"/>
        <v>181.9</v>
      </c>
      <c r="AA40" s="113">
        <f t="shared" si="5"/>
        <v>371.8</v>
      </c>
      <c r="AB40" s="113">
        <f t="shared" si="6"/>
        <v>147.9</v>
      </c>
      <c r="AC40" s="113">
        <f t="shared" si="7"/>
        <v>291.60000000000002</v>
      </c>
    </row>
    <row r="41" spans="2:67" ht="15" x14ac:dyDescent="0.25">
      <c r="B41" s="89"/>
      <c r="C41" s="82" t="s">
        <v>111</v>
      </c>
      <c r="D41" s="83" t="s">
        <v>104</v>
      </c>
      <c r="E41" s="43" t="e">
        <f>IF(K34&lt;BD8,100,INDEX(BE$5:BE$14,MATCH(Berechnung!K$34,BD$5:BD$14)+1))</f>
        <v>#N/A</v>
      </c>
      <c r="F41" s="83" t="s">
        <v>81</v>
      </c>
      <c r="G41" s="85">
        <v>2</v>
      </c>
      <c r="H41" s="84" t="s">
        <v>82</v>
      </c>
      <c r="I41" s="86"/>
      <c r="J41" s="86"/>
      <c r="K41" s="87" t="s">
        <v>108</v>
      </c>
      <c r="L41" s="80"/>
      <c r="M41" s="28"/>
      <c r="Q41" s="109" t="s">
        <v>45</v>
      </c>
      <c r="R41" s="109" t="s">
        <v>36</v>
      </c>
      <c r="S41" s="112">
        <v>4</v>
      </c>
      <c r="T41" s="112">
        <f t="shared" si="8"/>
        <v>41</v>
      </c>
      <c r="U41" s="112">
        <f t="shared" si="9"/>
        <v>37</v>
      </c>
      <c r="V41" s="113">
        <f t="shared" si="0"/>
        <v>244.8</v>
      </c>
      <c r="W41" s="113">
        <f t="shared" si="1"/>
        <v>348.2</v>
      </c>
      <c r="X41" s="113">
        <f t="shared" si="2"/>
        <v>550.29999999999995</v>
      </c>
      <c r="Y41" s="113">
        <f t="shared" si="3"/>
        <v>686</v>
      </c>
      <c r="Z41" s="113">
        <f t="shared" si="4"/>
        <v>181.9</v>
      </c>
      <c r="AA41" s="113">
        <f t="shared" si="5"/>
        <v>371.8</v>
      </c>
      <c r="AB41" s="113">
        <f t="shared" si="6"/>
        <v>147.9</v>
      </c>
      <c r="AC41" s="113">
        <f t="shared" si="7"/>
        <v>291.60000000000002</v>
      </c>
    </row>
    <row r="42" spans="2:67" ht="15.6" thickBot="1" x14ac:dyDescent="0.3">
      <c r="B42" s="90"/>
      <c r="C42" s="91"/>
      <c r="D42" s="91"/>
      <c r="E42" s="91"/>
      <c r="F42" s="91"/>
      <c r="G42" s="92"/>
      <c r="H42" s="92"/>
      <c r="I42" s="92"/>
      <c r="J42" s="92"/>
      <c r="K42" s="92"/>
      <c r="L42" s="93"/>
      <c r="Q42" s="109" t="s">
        <v>18</v>
      </c>
      <c r="R42" s="109" t="s">
        <v>37</v>
      </c>
      <c r="S42" s="112">
        <v>9</v>
      </c>
      <c r="T42" s="112">
        <f t="shared" si="8"/>
        <v>42</v>
      </c>
      <c r="U42" s="112">
        <f t="shared" si="9"/>
        <v>39</v>
      </c>
      <c r="V42" s="113">
        <f t="shared" si="0"/>
        <v>236.8</v>
      </c>
      <c r="W42" s="113">
        <f t="shared" si="1"/>
        <v>329.5</v>
      </c>
      <c r="X42" s="113">
        <f t="shared" si="2"/>
        <v>510.7</v>
      </c>
      <c r="Y42" s="113">
        <f t="shared" si="3"/>
        <v>632.5</v>
      </c>
      <c r="Z42" s="113">
        <f t="shared" si="4"/>
        <v>180</v>
      </c>
      <c r="AA42" s="113">
        <f t="shared" si="5"/>
        <v>362.4</v>
      </c>
      <c r="AB42" s="113">
        <f t="shared" si="6"/>
        <v>147.9</v>
      </c>
      <c r="AC42" s="113">
        <f t="shared" si="7"/>
        <v>291.60000000000002</v>
      </c>
    </row>
    <row r="43" spans="2:67" ht="15" x14ac:dyDescent="0.25">
      <c r="C43" s="4"/>
      <c r="D43" s="1"/>
      <c r="E43" s="1"/>
      <c r="F43" s="1"/>
      <c r="Q43" s="109" t="s">
        <v>46</v>
      </c>
      <c r="R43" s="109" t="s">
        <v>38</v>
      </c>
      <c r="S43" s="112">
        <v>2</v>
      </c>
      <c r="T43" s="112">
        <f t="shared" si="8"/>
        <v>41</v>
      </c>
      <c r="U43" s="112">
        <f t="shared" si="9"/>
        <v>36</v>
      </c>
      <c r="V43" s="113">
        <f t="shared" si="0"/>
        <v>209.3</v>
      </c>
      <c r="W43" s="113">
        <f t="shared" si="1"/>
        <v>285.10000000000002</v>
      </c>
      <c r="X43" s="113">
        <f t="shared" si="2"/>
        <v>433.2</v>
      </c>
      <c r="Y43" s="113">
        <f t="shared" si="3"/>
        <v>532.70000000000005</v>
      </c>
      <c r="Z43" s="113">
        <f t="shared" si="4"/>
        <v>163.4</v>
      </c>
      <c r="AA43" s="113">
        <f t="shared" si="5"/>
        <v>315.2</v>
      </c>
      <c r="AB43" s="113">
        <f t="shared" si="6"/>
        <v>136.5</v>
      </c>
      <c r="AC43" s="113">
        <f t="shared" si="7"/>
        <v>257.39999999999998</v>
      </c>
    </row>
    <row r="44" spans="2:67" ht="15" x14ac:dyDescent="0.25">
      <c r="C44" s="4"/>
      <c r="D44" s="1"/>
      <c r="E44" s="1"/>
      <c r="F44" s="1"/>
      <c r="Q44" s="109" t="s">
        <v>18</v>
      </c>
      <c r="R44" s="109" t="s">
        <v>39</v>
      </c>
      <c r="S44" s="112">
        <v>7</v>
      </c>
      <c r="T44" s="112">
        <f t="shared" si="8"/>
        <v>42</v>
      </c>
      <c r="U44" s="112">
        <f t="shared" si="9"/>
        <v>38</v>
      </c>
      <c r="V44" s="113">
        <f t="shared" si="0"/>
        <v>249.9</v>
      </c>
      <c r="W44" s="113">
        <f t="shared" si="1"/>
        <v>338.8</v>
      </c>
      <c r="X44" s="113">
        <f t="shared" si="2"/>
        <v>512.79999999999995</v>
      </c>
      <c r="Y44" s="113">
        <f t="shared" si="3"/>
        <v>629.70000000000005</v>
      </c>
      <c r="Z44" s="113">
        <f t="shared" si="4"/>
        <v>187.7</v>
      </c>
      <c r="AA44" s="113">
        <f t="shared" si="5"/>
        <v>364.7</v>
      </c>
      <c r="AB44" s="113">
        <f t="shared" si="6"/>
        <v>152.6</v>
      </c>
      <c r="AC44" s="113">
        <f t="shared" si="7"/>
        <v>293.10000000000002</v>
      </c>
    </row>
    <row r="45" spans="2:67" ht="15" x14ac:dyDescent="0.25">
      <c r="C45" s="4"/>
      <c r="D45" s="4"/>
      <c r="E45" s="4"/>
      <c r="F45" s="4"/>
      <c r="Q45" s="109" t="s">
        <v>45</v>
      </c>
      <c r="R45" s="109" t="s">
        <v>40</v>
      </c>
      <c r="S45" s="112">
        <v>3</v>
      </c>
      <c r="T45" s="112">
        <f t="shared" si="8"/>
        <v>42</v>
      </c>
      <c r="U45" s="112">
        <f t="shared" si="9"/>
        <v>36</v>
      </c>
      <c r="V45" s="113">
        <f t="shared" si="0"/>
        <v>221.2</v>
      </c>
      <c r="W45" s="113">
        <f t="shared" si="1"/>
        <v>293.3</v>
      </c>
      <c r="X45" s="113">
        <f t="shared" si="2"/>
        <v>434.4</v>
      </c>
      <c r="Y45" s="113">
        <f t="shared" si="3"/>
        <v>529.1</v>
      </c>
      <c r="Z45" s="113">
        <f t="shared" si="4"/>
        <v>170.8</v>
      </c>
      <c r="AA45" s="113">
        <f t="shared" si="5"/>
        <v>317.3</v>
      </c>
      <c r="AB45" s="113">
        <f t="shared" si="6"/>
        <v>141.19999999999999</v>
      </c>
      <c r="AC45" s="113">
        <f t="shared" si="7"/>
        <v>258.8</v>
      </c>
    </row>
    <row r="46" spans="2:67" ht="15" x14ac:dyDescent="0.25">
      <c r="C46" s="4"/>
      <c r="D46" s="4"/>
      <c r="E46" s="4"/>
      <c r="F46" s="4"/>
      <c r="Q46" s="109" t="s">
        <v>45</v>
      </c>
      <c r="R46" s="109" t="s">
        <v>41</v>
      </c>
      <c r="S46" s="112">
        <v>3</v>
      </c>
      <c r="T46" s="112">
        <f t="shared" si="8"/>
        <v>42</v>
      </c>
      <c r="U46" s="112">
        <f t="shared" si="9"/>
        <v>36</v>
      </c>
      <c r="V46" s="113">
        <f t="shared" si="0"/>
        <v>221.2</v>
      </c>
      <c r="W46" s="113">
        <f t="shared" si="1"/>
        <v>293.3</v>
      </c>
      <c r="X46" s="113">
        <f t="shared" si="2"/>
        <v>434.4</v>
      </c>
      <c r="Y46" s="113">
        <f t="shared" si="3"/>
        <v>529.1</v>
      </c>
      <c r="Z46" s="113">
        <f t="shared" si="4"/>
        <v>170.8</v>
      </c>
      <c r="AA46" s="113">
        <f t="shared" si="5"/>
        <v>317.3</v>
      </c>
      <c r="AB46" s="113">
        <f t="shared" si="6"/>
        <v>141.19999999999999</v>
      </c>
      <c r="AC46" s="113">
        <f t="shared" si="7"/>
        <v>258.8</v>
      </c>
    </row>
    <row r="47" spans="2:67" ht="15" x14ac:dyDescent="0.25">
      <c r="C47" s="4"/>
      <c r="D47" s="4"/>
      <c r="E47" s="4"/>
      <c r="F47" s="4"/>
      <c r="Q47" s="109" t="s">
        <v>45</v>
      </c>
      <c r="R47" s="109" t="s">
        <v>42</v>
      </c>
      <c r="S47" s="112">
        <v>2</v>
      </c>
      <c r="T47" s="112">
        <f t="shared" si="8"/>
        <v>41</v>
      </c>
      <c r="U47" s="112">
        <f t="shared" si="9"/>
        <v>36</v>
      </c>
      <c r="V47" s="113">
        <f t="shared" si="0"/>
        <v>209.3</v>
      </c>
      <c r="W47" s="113">
        <f t="shared" si="1"/>
        <v>285.10000000000002</v>
      </c>
      <c r="X47" s="113">
        <f t="shared" si="2"/>
        <v>433.2</v>
      </c>
      <c r="Y47" s="113">
        <f t="shared" si="3"/>
        <v>532.70000000000005</v>
      </c>
      <c r="Z47" s="113">
        <f t="shared" si="4"/>
        <v>163.4</v>
      </c>
      <c r="AA47" s="113">
        <f t="shared" si="5"/>
        <v>315.2</v>
      </c>
      <c r="AB47" s="113">
        <f t="shared" si="6"/>
        <v>136.5</v>
      </c>
      <c r="AC47" s="113">
        <f t="shared" si="7"/>
        <v>257.39999999999998</v>
      </c>
    </row>
    <row r="48" spans="2:67" ht="15" x14ac:dyDescent="0.25">
      <c r="C48" s="4"/>
      <c r="D48" s="4"/>
      <c r="E48" s="4"/>
      <c r="F48" s="4"/>
      <c r="Q48" s="109" t="s">
        <v>45</v>
      </c>
      <c r="R48" s="109" t="s">
        <v>43</v>
      </c>
      <c r="S48" s="112">
        <v>3</v>
      </c>
      <c r="T48" s="112">
        <f t="shared" si="8"/>
        <v>42</v>
      </c>
      <c r="U48" s="112">
        <f t="shared" si="9"/>
        <v>36</v>
      </c>
      <c r="V48" s="113">
        <f t="shared" si="0"/>
        <v>221.2</v>
      </c>
      <c r="W48" s="113">
        <f t="shared" si="1"/>
        <v>293.3</v>
      </c>
      <c r="X48" s="113">
        <f t="shared" si="2"/>
        <v>434.4</v>
      </c>
      <c r="Y48" s="113">
        <f t="shared" si="3"/>
        <v>529.1</v>
      </c>
      <c r="Z48" s="113">
        <f t="shared" si="4"/>
        <v>170.8</v>
      </c>
      <c r="AA48" s="113">
        <f t="shared" si="5"/>
        <v>317.3</v>
      </c>
      <c r="AB48" s="113">
        <f t="shared" si="6"/>
        <v>141.19999999999999</v>
      </c>
      <c r="AC48" s="113">
        <f t="shared" si="7"/>
        <v>258.8</v>
      </c>
    </row>
    <row r="49" spans="3:29" ht="15" x14ac:dyDescent="0.25">
      <c r="C49" s="4"/>
      <c r="D49" s="4"/>
      <c r="E49" s="4"/>
      <c r="F49" s="4"/>
      <c r="Q49" s="109" t="s">
        <v>46</v>
      </c>
      <c r="R49" s="109" t="s">
        <v>44</v>
      </c>
      <c r="S49" s="112">
        <v>2</v>
      </c>
      <c r="T49" s="112">
        <f t="shared" si="8"/>
        <v>41</v>
      </c>
      <c r="U49" s="112">
        <f t="shared" si="9"/>
        <v>36</v>
      </c>
      <c r="V49" s="113">
        <f t="shared" si="0"/>
        <v>209.3</v>
      </c>
      <c r="W49" s="113">
        <f t="shared" si="1"/>
        <v>285.10000000000002</v>
      </c>
      <c r="X49" s="113">
        <f t="shared" si="2"/>
        <v>433.2</v>
      </c>
      <c r="Y49" s="113">
        <f t="shared" si="3"/>
        <v>532.70000000000005</v>
      </c>
      <c r="Z49" s="113">
        <f t="shared" si="4"/>
        <v>163.4</v>
      </c>
      <c r="AA49" s="113">
        <f t="shared" si="5"/>
        <v>315.2</v>
      </c>
      <c r="AB49" s="113">
        <f t="shared" si="6"/>
        <v>136.5</v>
      </c>
      <c r="AC49" s="113">
        <f t="shared" si="7"/>
        <v>257.39999999999998</v>
      </c>
    </row>
    <row r="50" spans="3:29" ht="15" x14ac:dyDescent="0.25">
      <c r="C50" s="4"/>
      <c r="D50" s="4"/>
      <c r="E50" s="4"/>
      <c r="F50" s="4"/>
      <c r="Q50" s="109" t="s">
        <v>45</v>
      </c>
      <c r="R50" s="109" t="s">
        <v>45</v>
      </c>
      <c r="S50" s="112">
        <v>4</v>
      </c>
      <c r="T50" s="112">
        <f t="shared" si="8"/>
        <v>41</v>
      </c>
      <c r="U50" s="112">
        <f t="shared" si="9"/>
        <v>37</v>
      </c>
      <c r="V50" s="113">
        <f t="shared" si="0"/>
        <v>244.8</v>
      </c>
      <c r="W50" s="113">
        <f t="shared" si="1"/>
        <v>348.2</v>
      </c>
      <c r="X50" s="113">
        <f t="shared" si="2"/>
        <v>550.29999999999995</v>
      </c>
      <c r="Y50" s="113">
        <f t="shared" si="3"/>
        <v>686</v>
      </c>
      <c r="Z50" s="113">
        <f t="shared" si="4"/>
        <v>181.9</v>
      </c>
      <c r="AA50" s="113">
        <f t="shared" si="5"/>
        <v>371.8</v>
      </c>
      <c r="AB50" s="113">
        <f t="shared" si="6"/>
        <v>147.9</v>
      </c>
      <c r="AC50" s="113">
        <f t="shared" si="7"/>
        <v>291.60000000000002</v>
      </c>
    </row>
    <row r="51" spans="3:29" ht="15" x14ac:dyDescent="0.25">
      <c r="C51" s="4"/>
      <c r="D51" s="4"/>
      <c r="E51" s="4"/>
      <c r="F51" s="4"/>
    </row>
    <row r="52" spans="3:29" ht="15" x14ac:dyDescent="0.25">
      <c r="C52" s="4"/>
      <c r="D52" s="4"/>
      <c r="E52" s="4"/>
      <c r="F52" s="4"/>
    </row>
  </sheetData>
  <sheetProtection password="C5B7" sheet="1" objects="1" scenarios="1" selectLockedCells="1"/>
  <protectedRanges>
    <protectedRange sqref="G19 D19:E19 F18:F19 C18:C19 G21:G25 F26 C26 H21:J26 C21:F24 G17 H17:J19 J28:J29 C13:J16" name="Bereich4"/>
  </protectedRanges>
  <mergeCells count="20">
    <mergeCell ref="C24:F24"/>
    <mergeCell ref="B36:L36"/>
    <mergeCell ref="K20:L20"/>
    <mergeCell ref="B25:I25"/>
    <mergeCell ref="B30:L30"/>
    <mergeCell ref="C22:F22"/>
    <mergeCell ref="C23:F23"/>
    <mergeCell ref="AF1:AQ1"/>
    <mergeCell ref="B8:M8"/>
    <mergeCell ref="B9:M9"/>
    <mergeCell ref="B10:M10"/>
    <mergeCell ref="K12:L12"/>
    <mergeCell ref="C13:F13"/>
    <mergeCell ref="C14:F14"/>
    <mergeCell ref="C16:F16"/>
    <mergeCell ref="C21:F21"/>
    <mergeCell ref="C2:E2"/>
    <mergeCell ref="C3:E3"/>
    <mergeCell ref="C4:K4"/>
    <mergeCell ref="C15:F15"/>
  </mergeCells>
  <conditionalFormatting sqref="K28">
    <cfRule type="cellIs" dxfId="1" priority="19" operator="greaterThan">
      <formula>800</formula>
    </cfRule>
  </conditionalFormatting>
  <conditionalFormatting sqref="B28:L28">
    <cfRule type="expression" dxfId="0" priority="17">
      <formula>($K$28 &gt; 800)</formula>
    </cfRule>
  </conditionalFormatting>
  <dataValidations count="10">
    <dataValidation type="list" allowBlank="1" showInputMessage="1" showErrorMessage="1" sqref="C2">
      <formula1>$R$3:$R$50</formula1>
    </dataValidation>
    <dataValidation type="list" allowBlank="1" showInputMessage="1" showErrorMessage="1" sqref="F2">
      <formula1>#REF!</formula1>
    </dataValidation>
    <dataValidation type="list" allowBlank="1" showInputMessage="1" showErrorMessage="1" sqref="C14:F14">
      <formula1>AT3:AT7</formula1>
    </dataValidation>
    <dataValidation type="list" allowBlank="1" showInputMessage="1" showErrorMessage="1" sqref="C21">
      <formula1>AT9:AT14</formula1>
    </dataValidation>
    <dataValidation type="list" allowBlank="1" showInputMessage="1" showErrorMessage="1" sqref="C13:F13">
      <formula1>AT3:AT7</formula1>
    </dataValidation>
    <dataValidation type="list" allowBlank="1" showInputMessage="1" showErrorMessage="1" sqref="C23">
      <formula1>AT9:AT14</formula1>
    </dataValidation>
    <dataValidation type="list" allowBlank="1" showInputMessage="1" showErrorMessage="1" sqref="C24:F24">
      <formula1>AT9:AT14</formula1>
    </dataValidation>
    <dataValidation type="list" allowBlank="1" showInputMessage="1" showErrorMessage="1" sqref="C16:F16">
      <formula1>AT3:AT7</formula1>
    </dataValidation>
    <dataValidation type="list" allowBlank="1" showInputMessage="1" showErrorMessage="1" sqref="C15:F15">
      <formula1>AT3:AT7</formula1>
    </dataValidation>
    <dataValidation type="list" allowBlank="1" showInputMessage="1" showErrorMessage="1" sqref="C22:F22">
      <formula1>AT9:AT14</formula1>
    </dataValidation>
  </dataValidations>
  <pageMargins left="0" right="0" top="0.19685039370078741" bottom="0.39370078740157483" header="0.19685039370078741" footer="0.31496062992125984"/>
  <pageSetup paperSize="9" orientation="portrait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Berechnung</vt:lpstr>
      <vt:lpstr>Berechnung!Druckbereich</vt:lpstr>
    </vt:vector>
  </TitlesOfParts>
  <Company>Stadt Wolfsburg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Niermann, Bernhard (WEB)</dc:creator>
  <cp:lastModifiedBy>Niermann, Bernhard (WEB)</cp:lastModifiedBy>
  <cp:lastPrinted>2021-04-23T06:30:57Z</cp:lastPrinted>
  <dcterms:created xsi:type="dcterms:W3CDTF">2021-04-06T14:17:10Z</dcterms:created>
  <dcterms:modified xsi:type="dcterms:W3CDTF">2021-04-28T12:18:55Z</dcterms:modified>
</cp:coreProperties>
</file>